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wel\Documents\Finance\2021-22\Year End Accounts for Internal Audit\"/>
    </mc:Choice>
  </mc:AlternateContent>
  <xr:revisionPtr revIDLastSave="0" documentId="8_{6EA5CE97-5FFC-402E-8B18-03D1D61BEB69}" xr6:coauthVersionLast="36" xr6:coauthVersionMax="36" xr10:uidLastSave="{00000000-0000-0000-0000-000000000000}"/>
  <bookViews>
    <workbookView xWindow="0" yWindow="0" windowWidth="19200" windowHeight="6810" xr2:uid="{335DC3F0-FEB9-4239-B7E8-609344E7BFBA}"/>
  </bookViews>
  <sheets>
    <sheet name="Year End" sheetId="1" r:id="rId1"/>
    <sheet name="Income" sheetId="2" r:id="rId2"/>
    <sheet name="Payment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4" i="3" l="1"/>
  <c r="H124" i="3"/>
  <c r="F124" i="3"/>
  <c r="M123" i="3"/>
  <c r="M122" i="3"/>
  <c r="M121" i="3"/>
  <c r="M120" i="3"/>
  <c r="M119" i="3"/>
  <c r="M118" i="3"/>
  <c r="M117" i="3"/>
  <c r="M116" i="3"/>
  <c r="M115" i="3"/>
  <c r="M114" i="3"/>
  <c r="M113" i="3"/>
  <c r="M112" i="3"/>
  <c r="M111" i="3"/>
  <c r="M110" i="3"/>
  <c r="M109" i="3"/>
  <c r="M108" i="3"/>
  <c r="M107" i="3"/>
  <c r="M106" i="3"/>
  <c r="M105" i="3"/>
  <c r="M104" i="3"/>
  <c r="M103" i="3"/>
  <c r="M102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M51" i="3"/>
  <c r="M50" i="3"/>
  <c r="M49" i="3"/>
  <c r="M48" i="3"/>
  <c r="M47" i="3"/>
  <c r="M46" i="3"/>
  <c r="M45" i="3"/>
  <c r="M44" i="3"/>
  <c r="M42" i="3"/>
  <c r="M41" i="3"/>
  <c r="M40" i="3"/>
  <c r="M39" i="3"/>
  <c r="M38" i="3"/>
  <c r="M37" i="3"/>
  <c r="M36" i="3"/>
  <c r="M35" i="3"/>
  <c r="M34" i="3"/>
  <c r="M33" i="3"/>
  <c r="L32" i="3"/>
  <c r="M32" i="3" s="1"/>
  <c r="M31" i="3"/>
  <c r="M30" i="3"/>
  <c r="M29" i="3"/>
  <c r="M28" i="3"/>
  <c r="M27" i="3"/>
  <c r="M26" i="3"/>
  <c r="K26" i="3"/>
  <c r="K124" i="3" s="1"/>
  <c r="M25" i="3"/>
  <c r="I25" i="3"/>
  <c r="I124" i="3" s="1"/>
  <c r="M24" i="3"/>
  <c r="M23" i="3"/>
  <c r="M21" i="3"/>
  <c r="M20" i="3"/>
  <c r="M17" i="3"/>
  <c r="M14" i="3"/>
  <c r="M13" i="3"/>
  <c r="M12" i="3"/>
  <c r="M11" i="3"/>
  <c r="M9" i="3"/>
  <c r="M8" i="3"/>
  <c r="M124" i="3" s="1"/>
  <c r="I26" i="2"/>
  <c r="H26" i="2"/>
  <c r="G26" i="2"/>
  <c r="I28" i="2" s="1"/>
  <c r="D26" i="2"/>
  <c r="C26" i="2"/>
  <c r="D28" i="2" s="1"/>
  <c r="J2" i="2"/>
  <c r="J26" i="2" s="1"/>
  <c r="I2" i="2"/>
  <c r="B67" i="1"/>
  <c r="B68" i="1" s="1"/>
  <c r="B62" i="1"/>
  <c r="B69" i="1" s="1"/>
  <c r="D61" i="1"/>
  <c r="D54" i="1"/>
  <c r="D44" i="1"/>
  <c r="D41" i="1"/>
  <c r="D39" i="1"/>
  <c r="D38" i="1"/>
  <c r="D37" i="1"/>
  <c r="D35" i="1"/>
  <c r="D34" i="1"/>
  <c r="A34" i="1"/>
  <c r="D33" i="1"/>
  <c r="D32" i="1"/>
  <c r="D31" i="1"/>
  <c r="D27" i="1"/>
  <c r="D24" i="1"/>
  <c r="D23" i="1"/>
  <c r="D20" i="1"/>
  <c r="E62" i="1" s="1"/>
  <c r="E69" i="1" s="1"/>
  <c r="B16" i="1"/>
  <c r="B63" i="1" s="1"/>
  <c r="D8" i="1"/>
  <c r="E16" i="1" s="1"/>
  <c r="D6" i="1"/>
  <c r="L124" i="3" l="1"/>
  <c r="E63" i="1"/>
  <c r="E67" i="1"/>
  <c r="E68" i="1" s="1"/>
  <c r="E70" i="1" s="1"/>
  <c r="B70" i="1"/>
</calcChain>
</file>

<file path=xl/sharedStrings.xml><?xml version="1.0" encoding="utf-8"?>
<sst xmlns="http://schemas.openxmlformats.org/spreadsheetml/2006/main" count="511" uniqueCount="306">
  <si>
    <t>Weldon Parish Council</t>
  </si>
  <si>
    <t>Receipts and Payments Accounts for Year Ending 31st March 2022</t>
  </si>
  <si>
    <t>2020/21</t>
  </si>
  <si>
    <t>Receipts</t>
  </si>
  <si>
    <t>2021/22</t>
  </si>
  <si>
    <t xml:space="preserve">Precept </t>
  </si>
  <si>
    <t>Allotment Rent</t>
  </si>
  <si>
    <t>Grass Cutting Grant</t>
  </si>
  <si>
    <t>Other Receipts</t>
  </si>
  <si>
    <t>Neighbourhood Plan</t>
  </si>
  <si>
    <t>Francis Jackson (Upkeep of Gandy Field)</t>
  </si>
  <si>
    <t>Persimmon Homes (Upkeep of The Leys)</t>
  </si>
  <si>
    <t>NNC Asset Mapping</t>
  </si>
  <si>
    <t>Persimmon Homes (Kettering Rd Leaflet Drop)</t>
  </si>
  <si>
    <t>Interest on Bank Accounts</t>
  </si>
  <si>
    <t xml:space="preserve">VAT Reclaimed </t>
  </si>
  <si>
    <t>Payments</t>
  </si>
  <si>
    <t>External Audit Fee</t>
  </si>
  <si>
    <t>Unity Bank Charges</t>
  </si>
  <si>
    <t>Insurance Renewals</t>
  </si>
  <si>
    <t>NCALC Subscriptions</t>
  </si>
  <si>
    <t>Allotment Expenses, including rent to Tata Steel</t>
  </si>
  <si>
    <t>Anglian Water (Allotments &amp; War Memorial)</t>
  </si>
  <si>
    <t>S137 Grants</t>
  </si>
  <si>
    <t>Councillor Expenses</t>
  </si>
  <si>
    <t>Courses</t>
  </si>
  <si>
    <t>SLCC Unpaid Invoices from 2019</t>
  </si>
  <si>
    <t>JL Mobile Phone</t>
  </si>
  <si>
    <t>New Street Furniture</t>
  </si>
  <si>
    <t>Room Hire</t>
  </si>
  <si>
    <t>Traffic Calming</t>
  </si>
  <si>
    <t>General Administration &amp; Expenses</t>
  </si>
  <si>
    <t>Park News</t>
  </si>
  <si>
    <t>Maintenance on Gandy Field</t>
  </si>
  <si>
    <t>Maintenance on Halls Close</t>
  </si>
  <si>
    <t>Maintenance on The Leys</t>
  </si>
  <si>
    <t>NPC Grass Cutting &amp; Expenses</t>
  </si>
  <si>
    <t>NPC Village Maintenance</t>
  </si>
  <si>
    <t>Weldon Village Hall New Windows and Doors Fund Matching</t>
  </si>
  <si>
    <t>Other Village Maintenance</t>
  </si>
  <si>
    <t>Plants and compost</t>
  </si>
  <si>
    <t>Youth Worker</t>
  </si>
  <si>
    <t>Facebook Account</t>
  </si>
  <si>
    <t>20's Plenty Campaign</t>
  </si>
  <si>
    <t>Pocket Park</t>
  </si>
  <si>
    <t xml:space="preserve">Legal Fees/HR Advice </t>
  </si>
  <si>
    <t>ICO</t>
  </si>
  <si>
    <t>Zoom for working party meetings</t>
  </si>
  <si>
    <t>Asset Mapping</t>
  </si>
  <si>
    <t>New VAS</t>
  </si>
  <si>
    <t>Election Fees</t>
  </si>
  <si>
    <t>New Mowers and Annual Servicing of current equipment</t>
  </si>
  <si>
    <t xml:space="preserve"> </t>
  </si>
  <si>
    <t>Queens Platinum Jubilee</t>
  </si>
  <si>
    <t>Payroll</t>
  </si>
  <si>
    <t>Accountancy Package</t>
  </si>
  <si>
    <t>1st Aid Kit for Parish Council Events</t>
  </si>
  <si>
    <t>Website</t>
  </si>
  <si>
    <t>New Laptop for Clerk</t>
  </si>
  <si>
    <t>Clerks Expenditure</t>
  </si>
  <si>
    <t>Salaries, Revenues &amp; Customs</t>
  </si>
  <si>
    <t>Surplus (Deficit) for the Year</t>
  </si>
  <si>
    <t>Bank Reconciliation as at 31.03.2021</t>
  </si>
  <si>
    <t xml:space="preserve">Balance of Receipts &amp; Payments </t>
  </si>
  <si>
    <t>Add Receipts</t>
  </si>
  <si>
    <t>Less Payments</t>
  </si>
  <si>
    <t xml:space="preserve">Balance at Bank as per Statement </t>
  </si>
  <si>
    <t>…………………………………………………. Chairman Date: ………………………………</t>
  </si>
  <si>
    <t>…………………………………………………. Clerk          Date: ……………………………..</t>
  </si>
  <si>
    <t>DATE</t>
  </si>
  <si>
    <t>DETAILS</t>
  </si>
  <si>
    <t>CURRENT ACCOUNT</t>
  </si>
  <si>
    <t xml:space="preserve">Deposit </t>
  </si>
  <si>
    <t>PRECEPT</t>
  </si>
  <si>
    <t>VAT REFUND</t>
  </si>
  <si>
    <t>OTHER</t>
  </si>
  <si>
    <t>START BALANCE</t>
  </si>
  <si>
    <t>1ST APRIL</t>
  </si>
  <si>
    <t>BALANCES CARRIED FORWARD</t>
  </si>
  <si>
    <t>Precept</t>
  </si>
  <si>
    <t>Persimmon Homes for the Leys</t>
  </si>
  <si>
    <t>VAT Return</t>
  </si>
  <si>
    <t>Neighbourhood Plan Grant</t>
  </si>
  <si>
    <t>NNC Grass Cutting Grant</t>
  </si>
  <si>
    <t>NNC Grass Cutting Grant for Hall's Close</t>
  </si>
  <si>
    <t xml:space="preserve">Allotment Tenacy </t>
  </si>
  <si>
    <t>Interest from Bank</t>
  </si>
  <si>
    <t>Persimmon Homes for Kettering Rd Leaflets</t>
  </si>
  <si>
    <t>ACCOUNTS FOR THE YEAR ENDED 31ST MARCH 2020</t>
  </si>
  <si>
    <t>PAYMENTS</t>
  </si>
  <si>
    <t>REF</t>
  </si>
  <si>
    <t>PAYEE</t>
  </si>
  <si>
    <t>Power</t>
  </si>
  <si>
    <t>Amount</t>
  </si>
  <si>
    <t>Your Ref</t>
  </si>
  <si>
    <t>CLERK SALARY</t>
  </si>
  <si>
    <t>ADMIN</t>
  </si>
  <si>
    <t>SECT 137</t>
  </si>
  <si>
    <t>PAYE</t>
  </si>
  <si>
    <t>VAT</t>
  </si>
  <si>
    <t>NP Cox</t>
  </si>
  <si>
    <t>Litter Picking, Pocket Park, Removal of Stable and materials purchased</t>
  </si>
  <si>
    <t>OSA 1906, s9</t>
  </si>
  <si>
    <t>0065</t>
  </si>
  <si>
    <t>NCALC Courses</t>
  </si>
  <si>
    <t>Parish Mapping Course - Cllr Priem</t>
  </si>
  <si>
    <t>LGA 1972. s175</t>
  </si>
  <si>
    <t>1214</t>
  </si>
  <si>
    <t>St Mary Church</t>
  </si>
  <si>
    <t>Upkeep of churchyard Section 137 Grant</t>
  </si>
  <si>
    <t>S137</t>
  </si>
  <si>
    <t>NCALC</t>
  </si>
  <si>
    <t>Yearly Subscription including Internal Audit and Data Protection Officer Fee</t>
  </si>
  <si>
    <t>LGA 1972, s143</t>
  </si>
  <si>
    <t>1159</t>
  </si>
  <si>
    <t>Tata Steel</t>
  </si>
  <si>
    <t>Rent on Allotments</t>
  </si>
  <si>
    <t>SH&amp;AA1908, s23</t>
  </si>
  <si>
    <t>336</t>
  </si>
  <si>
    <t>Cleaning Church Walk Footpath and laying Chippings on Pocket Park Footpath</t>
  </si>
  <si>
    <t>Grass Cutting for April, Fuel &amp; Strimmer Wire</t>
  </si>
  <si>
    <t>0071</t>
  </si>
  <si>
    <t>S Cook</t>
  </si>
  <si>
    <t>Salary for April + Expenses</t>
  </si>
  <si>
    <t>LGA1972, s112</t>
  </si>
  <si>
    <t>HMRC</t>
  </si>
  <si>
    <t>LGA 1972, s112</t>
  </si>
  <si>
    <t>Came &amp; Company</t>
  </si>
  <si>
    <t>Insurance</t>
  </si>
  <si>
    <t>1585232</t>
  </si>
  <si>
    <t>Weldon School</t>
  </si>
  <si>
    <t>Section 137 Grant</t>
  </si>
  <si>
    <t>Equipment Grant</t>
  </si>
  <si>
    <t>Grass Cutting for May, Fuel &amp; Cutting Gandy Field</t>
  </si>
  <si>
    <t>0074</t>
  </si>
  <si>
    <t>Salary for May + Expenses</t>
  </si>
  <si>
    <t>colin shepard</t>
  </si>
  <si>
    <t>6 bags of compost for new planters</t>
  </si>
  <si>
    <t>Salary for June + Expenses</t>
  </si>
  <si>
    <t>Local Traders</t>
  </si>
  <si>
    <t>Delivery of Summer Edition Park News</t>
  </si>
  <si>
    <t>LGA 1972, s142</t>
  </si>
  <si>
    <t>12497</t>
  </si>
  <si>
    <t>PHPNA</t>
  </si>
  <si>
    <t>Summer Edition of Park News</t>
  </si>
  <si>
    <t>Reimbursement for Skip Hire from Baileys</t>
  </si>
  <si>
    <t>398354</t>
  </si>
  <si>
    <t>"Off to a Flying Start" for Cllr Vickers</t>
  </si>
  <si>
    <t>1301</t>
  </si>
  <si>
    <t>Grass Cutting NNC verges, Gandy Field and Halls Close</t>
  </si>
  <si>
    <t>0078</t>
  </si>
  <si>
    <t>Village Maintenance, clearing Gandy Field, purchasing plants</t>
  </si>
  <si>
    <t>0077</t>
  </si>
  <si>
    <t>Chairmanship Course Cllr Page</t>
  </si>
  <si>
    <t>1339</t>
  </si>
  <si>
    <t>Salary for July + Expenses</t>
  </si>
  <si>
    <t>Reimbursement for H&amp;S Handbook for Voluntary &amp; Community Organisations</t>
  </si>
  <si>
    <t>Weldon British Legion</t>
  </si>
  <si>
    <t>War Memorial Upkeep</t>
  </si>
  <si>
    <t>Your Locale</t>
  </si>
  <si>
    <t>Residential Site Assessment Work</t>
  </si>
  <si>
    <t>LA 2011, s9</t>
  </si>
  <si>
    <t>YL/WPC/008</t>
  </si>
  <si>
    <t>Grass Cutting NNC Verges, Gandy Field &amp; Barbers, plus petrol &amp; 2 stroke Oil</t>
  </si>
  <si>
    <t>0081</t>
  </si>
  <si>
    <t>Maintenance plus large bulk bags</t>
  </si>
  <si>
    <t>0082</t>
  </si>
  <si>
    <t>Salary for August + Expenses</t>
  </si>
  <si>
    <t>DM Payroll Services</t>
  </si>
  <si>
    <t>Payroll for 1st half year</t>
  </si>
  <si>
    <t>1728</t>
  </si>
  <si>
    <t>Anglian Water</t>
  </si>
  <si>
    <t>Water for Allotment</t>
  </si>
  <si>
    <t>PHA 1936, s125</t>
  </si>
  <si>
    <t>9298154</t>
  </si>
  <si>
    <t>Zoom for Work Party  Meetings</t>
  </si>
  <si>
    <t>Grass Cutting,  &amp; Petrol for August</t>
  </si>
  <si>
    <t>0088</t>
  </si>
  <si>
    <t>New Tyre for Sit on Mower</t>
  </si>
  <si>
    <t>Village Maintenance</t>
  </si>
  <si>
    <t>0087</t>
  </si>
  <si>
    <t>Salary for September + Expenses</t>
  </si>
  <si>
    <t>Autumn Edition of Park News</t>
  </si>
  <si>
    <t>Cllr A Page Course</t>
  </si>
  <si>
    <t>Levelling up the Envirment through Biodiversity</t>
  </si>
  <si>
    <t>1861655529</t>
  </si>
  <si>
    <t>Finance Course &amp; Off to a Flying Start course</t>
  </si>
  <si>
    <t>1518</t>
  </si>
  <si>
    <t>First Aid Kit and Waders for Parish Council use</t>
  </si>
  <si>
    <t>Delivery of Autumn Edition of Park News</t>
  </si>
  <si>
    <t>12908</t>
  </si>
  <si>
    <t>Maintenance for September</t>
  </si>
  <si>
    <t>0091</t>
  </si>
  <si>
    <t>Timber for Tank Repair</t>
  </si>
  <si>
    <t>September Grass Cutting &amp; Petrol</t>
  </si>
  <si>
    <t>0094</t>
  </si>
  <si>
    <t>YL/WPC/009</t>
  </si>
  <si>
    <t>PKF Littlejohn</t>
  </si>
  <si>
    <t>External Audit</t>
  </si>
  <si>
    <t>NH0238</t>
  </si>
  <si>
    <t>AECOM</t>
  </si>
  <si>
    <t>Weldon Pedestrian Crossing 75% of £2200</t>
  </si>
  <si>
    <t>LG&amp;RA 1997, s30</t>
  </si>
  <si>
    <t>28472252</t>
  </si>
  <si>
    <t>Salary for Oct  + Expense</t>
  </si>
  <si>
    <t>Gordon Ellis &amp; Co</t>
  </si>
  <si>
    <t>4 Planters</t>
  </si>
  <si>
    <t>S-196137</t>
  </si>
  <si>
    <t>Mowerman</t>
  </si>
  <si>
    <t>Repairs to Sit on Mower</t>
  </si>
  <si>
    <t>Unity Bank</t>
  </si>
  <si>
    <t>Bank Charges</t>
  </si>
  <si>
    <t>Planning Nuts &amp; Bolts Course x 3</t>
  </si>
  <si>
    <t>1603</t>
  </si>
  <si>
    <t>Reimbursement for No Parking Signs</t>
  </si>
  <si>
    <t>Simon Green</t>
  </si>
  <si>
    <t>Disclaimer Notices</t>
  </si>
  <si>
    <t>2762</t>
  </si>
  <si>
    <t>Tank Signage</t>
  </si>
  <si>
    <t>2837</t>
  </si>
  <si>
    <t>Media Course</t>
  </si>
  <si>
    <t>1612</t>
  </si>
  <si>
    <t>October Grass cutting &amp; Fuel</t>
  </si>
  <si>
    <t>0097</t>
  </si>
  <si>
    <t>Maintenance</t>
  </si>
  <si>
    <t>0099</t>
  </si>
  <si>
    <t>Peter Dowsett</t>
  </si>
  <si>
    <t>Plants for the new War Memorial Planters</t>
  </si>
  <si>
    <t>Tots &amp; Babies Room Hire, Play Equipment, first aid training &amp; booking website</t>
  </si>
  <si>
    <t>Salary for Nov  + Expenses</t>
  </si>
  <si>
    <t>Plants for 2 new planters</t>
  </si>
  <si>
    <t>Weldon Village Hall</t>
  </si>
  <si>
    <t>LGA 1972, s133</t>
  </si>
  <si>
    <t>39/21</t>
  </si>
  <si>
    <t>Courses for Angela Page &amp; Colin Shepard</t>
  </si>
  <si>
    <t>1689</t>
  </si>
  <si>
    <t>9681571</t>
  </si>
  <si>
    <t>Grant</t>
  </si>
  <si>
    <t>Bulbs for Planters</t>
  </si>
  <si>
    <t>20's Plenty Stickers</t>
  </si>
  <si>
    <t>Payroll for 2nd half year</t>
  </si>
  <si>
    <t>1904</t>
  </si>
  <si>
    <t>Katie Boyce</t>
  </si>
  <si>
    <t>Replacement Hedge at Larratt Road</t>
  </si>
  <si>
    <t>Ink and paper for printing 20' Plenty Leaflets</t>
  </si>
  <si>
    <t>Eddy Pinder</t>
  </si>
  <si>
    <t>Consultation Leaflet Distribution</t>
  </si>
  <si>
    <t>00375</t>
  </si>
  <si>
    <t>Morelock Signs</t>
  </si>
  <si>
    <t>Weight Limit Signs</t>
  </si>
  <si>
    <t>RTRA 1984, s72</t>
  </si>
  <si>
    <t>PI-9347</t>
  </si>
  <si>
    <t>Grass Cutting &amp; Petrol for November</t>
  </si>
  <si>
    <t>0105</t>
  </si>
  <si>
    <t>Maintenance &amp; Materials</t>
  </si>
  <si>
    <t>0106</t>
  </si>
  <si>
    <t>Allotment Rent to 4/4/22</t>
  </si>
  <si>
    <t>593</t>
  </si>
  <si>
    <t>Dick Priem</t>
  </si>
  <si>
    <t>Material for Tank</t>
  </si>
  <si>
    <t>Winter Park News</t>
  </si>
  <si>
    <t>Salary for Dec  + Expenses</t>
  </si>
  <si>
    <t>Courses for Anton Vickers &amp; Angela Page</t>
  </si>
  <si>
    <t>1763</t>
  </si>
  <si>
    <t>Christmas Baubles</t>
  </si>
  <si>
    <t>Reimbursement for website</t>
  </si>
  <si>
    <t>LGA1972, s142</t>
  </si>
  <si>
    <t>Delivery of Park News</t>
  </si>
  <si>
    <t>13261</t>
  </si>
  <si>
    <t>Salary for January  + Expenses</t>
  </si>
  <si>
    <t>Wood for 2 benches</t>
  </si>
  <si>
    <t>Congregational Church</t>
  </si>
  <si>
    <t>S127</t>
  </si>
  <si>
    <t>A Frames</t>
  </si>
  <si>
    <t>PI-9782</t>
  </si>
  <si>
    <t>Course for Peter Dowsett</t>
  </si>
  <si>
    <t>LGA 1972, s175</t>
  </si>
  <si>
    <t>1798</t>
  </si>
  <si>
    <t>0113</t>
  </si>
  <si>
    <t xml:space="preserve">Youth Worker </t>
  </si>
  <si>
    <t>Breakthrough communications</t>
  </si>
  <si>
    <t>INV-20210405</t>
  </si>
  <si>
    <t>February Salary + Expenses</t>
  </si>
  <si>
    <t>Parish Online</t>
  </si>
  <si>
    <t xml:space="preserve">Parish Mapping </t>
  </si>
  <si>
    <t>34UB007-0004</t>
  </si>
  <si>
    <t>10068867</t>
  </si>
  <si>
    <t>Courses for A Page &amp; P Dowsett</t>
  </si>
  <si>
    <t>1834</t>
  </si>
  <si>
    <t>2 Vas</t>
  </si>
  <si>
    <t>Angela Page</t>
  </si>
  <si>
    <t>Reimburse for Yarn Bombing (QPJ)</t>
  </si>
  <si>
    <t>LGA 1976, s19</t>
  </si>
  <si>
    <t>Janet Gibson</t>
  </si>
  <si>
    <t>Lavender for Gandy Field</t>
  </si>
  <si>
    <t>Work on Pedestrain Crossing</t>
  </si>
  <si>
    <t>Reisdential Assessment work &amp; Policy Writing</t>
  </si>
  <si>
    <t>YL/WPC/010</t>
  </si>
  <si>
    <t>NNC</t>
  </si>
  <si>
    <t>Admin fees for noncontested election in May 2021</t>
  </si>
  <si>
    <t>422000398796</t>
  </si>
  <si>
    <t>15/22</t>
  </si>
  <si>
    <t>Corby Garden Machinery</t>
  </si>
  <si>
    <t>New Equipment and annual service of current equipment</t>
  </si>
  <si>
    <t>10007368:6940</t>
  </si>
  <si>
    <t>Service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</si>
</sst>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Poor Richard"/>
      <family val="1"/>
    </font>
    <font>
      <b/>
      <sz val="12"/>
      <color theme="1"/>
      <name val="Calibri"/>
      <family val="2"/>
      <scheme val="minor"/>
    </font>
    <font>
      <u/>
      <sz val="10"/>
      <name val="Arial"/>
      <family val="2"/>
    </font>
    <font>
      <u/>
      <sz val="12"/>
      <color theme="1"/>
      <name val="Calibri"/>
      <family val="2"/>
      <scheme val="minor"/>
    </font>
    <font>
      <b/>
      <u/>
      <sz val="10"/>
      <name val="Arial"/>
      <family val="2"/>
    </font>
    <font>
      <b/>
      <u/>
      <sz val="10"/>
      <color indexed="55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sz val="10"/>
      <color indexed="55"/>
      <name val="Arial"/>
      <family val="2"/>
    </font>
    <font>
      <sz val="10"/>
      <name val="Arial"/>
      <family val="2"/>
    </font>
    <font>
      <sz val="10"/>
      <color indexed="55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u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rgb="FFFF0000"/>
      <name val="Arial"/>
      <family val="2"/>
    </font>
    <font>
      <sz val="8"/>
      <color theme="1"/>
      <name val="Calibri"/>
      <family val="2"/>
      <scheme val="minor"/>
    </font>
    <font>
      <sz val="8"/>
      <color rgb="FFFF0000"/>
      <name val="Arial"/>
      <family val="2"/>
    </font>
    <font>
      <b/>
      <sz val="8"/>
      <color theme="6" tint="-0.499984740745262"/>
      <name val="Arial"/>
      <family val="2"/>
    </font>
    <font>
      <b/>
      <sz val="8"/>
      <name val="Arial"/>
      <family val="2"/>
    </font>
    <font>
      <b/>
      <sz val="8"/>
      <color theme="3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2" fontId="2" fillId="0" borderId="0" xfId="0" applyNumberFormat="1" applyFont="1"/>
    <xf numFmtId="164" fontId="5" fillId="0" borderId="0" xfId="0" applyNumberFormat="1" applyFont="1" applyBorder="1"/>
    <xf numFmtId="2" fontId="6" fillId="0" borderId="0" xfId="0" applyNumberFormat="1" applyFont="1"/>
    <xf numFmtId="2" fontId="0" fillId="0" borderId="0" xfId="0" applyNumberFormat="1"/>
    <xf numFmtId="0" fontId="7" fillId="0" borderId="1" xfId="0" applyFont="1" applyBorder="1"/>
    <xf numFmtId="164" fontId="7" fillId="0" borderId="1" xfId="0" applyNumberFormat="1" applyFont="1" applyBorder="1" applyAlignment="1">
      <alignment wrapText="1"/>
    </xf>
    <xf numFmtId="164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8" fillId="2" borderId="1" xfId="0" applyFont="1" applyFill="1" applyBorder="1" applyAlignment="1">
      <alignment wrapText="1"/>
    </xf>
    <xf numFmtId="164" fontId="7" fillId="0" borderId="1" xfId="0" applyNumberFormat="1" applyFont="1" applyBorder="1"/>
    <xf numFmtId="164" fontId="7" fillId="0" borderId="2" xfId="0" applyNumberFormat="1" applyFont="1" applyBorder="1"/>
    <xf numFmtId="164" fontId="7" fillId="0" borderId="0" xfId="0" applyNumberFormat="1" applyFont="1" applyBorder="1"/>
    <xf numFmtId="0" fontId="9" fillId="0" borderId="1" xfId="0" applyFont="1" applyBorder="1"/>
    <xf numFmtId="164" fontId="10" fillId="0" borderId="1" xfId="0" applyNumberFormat="1" applyFont="1" applyBorder="1"/>
    <xf numFmtId="164" fontId="10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11" fillId="2" borderId="1" xfId="0" applyFont="1" applyFill="1" applyBorder="1"/>
    <xf numFmtId="164" fontId="10" fillId="0" borderId="2" xfId="0" applyNumberFormat="1" applyFont="1" applyBorder="1"/>
    <xf numFmtId="164" fontId="0" fillId="0" borderId="1" xfId="0" applyNumberFormat="1" applyBorder="1"/>
    <xf numFmtId="164" fontId="0" fillId="0" borderId="0" xfId="0" applyNumberFormat="1" applyBorder="1"/>
    <xf numFmtId="16" fontId="0" fillId="0" borderId="1" xfId="0" applyNumberFormat="1" applyBorder="1"/>
    <xf numFmtId="0" fontId="0" fillId="0" borderId="1" xfId="0" applyBorder="1"/>
    <xf numFmtId="164" fontId="12" fillId="0" borderId="1" xfId="0" applyNumberFormat="1" applyFont="1" applyBorder="1"/>
    <xf numFmtId="164" fontId="0" fillId="0" borderId="1" xfId="0" applyNumberFormat="1" applyBorder="1" applyAlignment="1">
      <alignment horizontal="center"/>
    </xf>
    <xf numFmtId="0" fontId="13" fillId="2" borderId="1" xfId="0" applyFont="1" applyFill="1" applyBorder="1"/>
    <xf numFmtId="14" fontId="0" fillId="0" borderId="1" xfId="0" applyNumberFormat="1" applyBorder="1"/>
    <xf numFmtId="0" fontId="12" fillId="0" borderId="1" xfId="0" applyFont="1" applyBorder="1" applyAlignment="1">
      <alignment wrapText="1"/>
    </xf>
    <xf numFmtId="164" fontId="12" fillId="0" borderId="2" xfId="0" applyNumberFormat="1" applyFont="1" applyBorder="1"/>
    <xf numFmtId="14" fontId="0" fillId="0" borderId="3" xfId="0" applyNumberFormat="1" applyBorder="1"/>
    <xf numFmtId="0" fontId="12" fillId="0" borderId="3" xfId="0" applyFont="1" applyBorder="1"/>
    <xf numFmtId="164" fontId="12" fillId="0" borderId="3" xfId="0" applyNumberFormat="1" applyFont="1" applyBorder="1"/>
    <xf numFmtId="164" fontId="14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2" fillId="0" borderId="1" xfId="0" applyFont="1" applyBorder="1"/>
    <xf numFmtId="164" fontId="0" fillId="0" borderId="3" xfId="0" applyNumberFormat="1" applyBorder="1" applyAlignment="1">
      <alignment horizontal="center"/>
    </xf>
    <xf numFmtId="0" fontId="0" fillId="0" borderId="3" xfId="0" applyBorder="1"/>
    <xf numFmtId="0" fontId="13" fillId="2" borderId="3" xfId="0" applyFont="1" applyFill="1" applyBorder="1"/>
    <xf numFmtId="164" fontId="0" fillId="0" borderId="0" xfId="0" applyNumberFormat="1"/>
    <xf numFmtId="164" fontId="0" fillId="0" borderId="3" xfId="0" applyNumberFormat="1" applyBorder="1"/>
    <xf numFmtId="164" fontId="12" fillId="0" borderId="4" xfId="0" applyNumberFormat="1" applyFont="1" applyBorder="1"/>
    <xf numFmtId="164" fontId="12" fillId="0" borderId="3" xfId="0" applyNumberFormat="1" applyFont="1" applyBorder="1" applyAlignment="1">
      <alignment horizontal="center"/>
    </xf>
    <xf numFmtId="8" fontId="15" fillId="0" borderId="1" xfId="0" applyNumberFormat="1" applyFont="1" applyBorder="1" applyAlignment="1">
      <alignment horizontal="center"/>
    </xf>
    <xf numFmtId="8" fontId="15" fillId="0" borderId="1" xfId="0" applyNumberFormat="1" applyFont="1" applyBorder="1" applyAlignment="1">
      <alignment horizontal="right"/>
    </xf>
    <xf numFmtId="164" fontId="10" fillId="0" borderId="4" xfId="0" applyNumberFormat="1" applyFont="1" applyBorder="1"/>
    <xf numFmtId="164" fontId="0" fillId="0" borderId="2" xfId="0" applyNumberFormat="1" applyBorder="1"/>
    <xf numFmtId="0" fontId="0" fillId="0" borderId="0" xfId="0" applyBorder="1"/>
    <xf numFmtId="0" fontId="12" fillId="0" borderId="1" xfId="0" applyFont="1" applyFill="1" applyBorder="1"/>
    <xf numFmtId="14" fontId="0" fillId="0" borderId="5" xfId="0" applyNumberFormat="1" applyBorder="1"/>
    <xf numFmtId="0" fontId="0" fillId="0" borderId="6" xfId="0" applyBorder="1"/>
    <xf numFmtId="164" fontId="0" fillId="0" borderId="5" xfId="0" applyNumberFormat="1" applyBorder="1"/>
    <xf numFmtId="164" fontId="0" fillId="0" borderId="5" xfId="0" applyNumberFormat="1" applyBorder="1" applyAlignment="1">
      <alignment horizontal="center"/>
    </xf>
    <xf numFmtId="0" fontId="0" fillId="0" borderId="5" xfId="0" applyBorder="1"/>
    <xf numFmtId="164" fontId="0" fillId="0" borderId="7" xfId="0" applyNumberFormat="1" applyBorder="1"/>
    <xf numFmtId="0" fontId="0" fillId="0" borderId="6" xfId="0" applyFill="1" applyBorder="1"/>
    <xf numFmtId="0" fontId="7" fillId="0" borderId="5" xfId="0" applyFont="1" applyBorder="1"/>
    <xf numFmtId="0" fontId="0" fillId="2" borderId="5" xfId="0" applyFill="1" applyBorder="1"/>
    <xf numFmtId="164" fontId="0" fillId="3" borderId="1" xfId="0" applyNumberFormat="1" applyFill="1" applyBorder="1"/>
    <xf numFmtId="164" fontId="0" fillId="0" borderId="0" xfId="0" applyNumberFormat="1" applyAlignment="1">
      <alignment horizontal="center"/>
    </xf>
    <xf numFmtId="0" fontId="16" fillId="0" borderId="0" xfId="0" applyFont="1"/>
    <xf numFmtId="0" fontId="16" fillId="0" borderId="0" xfId="0" applyNumberFormat="1" applyFont="1"/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horizontal="center"/>
    </xf>
    <xf numFmtId="49" fontId="17" fillId="0" borderId="0" xfId="0" applyNumberFormat="1" applyFont="1"/>
    <xf numFmtId="164" fontId="17" fillId="0" borderId="0" xfId="0" applyNumberFormat="1" applyFont="1"/>
    <xf numFmtId="0" fontId="17" fillId="0" borderId="0" xfId="0" applyFont="1"/>
    <xf numFmtId="0" fontId="17" fillId="0" borderId="0" xfId="0" applyNumberFormat="1" applyFont="1"/>
    <xf numFmtId="0" fontId="16" fillId="0" borderId="1" xfId="0" applyFont="1" applyBorder="1"/>
    <xf numFmtId="0" fontId="16" fillId="0" borderId="1" xfId="0" applyNumberFormat="1" applyFont="1" applyBorder="1"/>
    <xf numFmtId="0" fontId="16" fillId="0" borderId="1" xfId="0" applyFont="1" applyBorder="1" applyAlignment="1">
      <alignment wrapText="1"/>
    </xf>
    <xf numFmtId="164" fontId="16" fillId="0" borderId="1" xfId="0" applyNumberFormat="1" applyFont="1" applyBorder="1" applyAlignment="1">
      <alignment horizontal="center" wrapText="1"/>
    </xf>
    <xf numFmtId="49" fontId="16" fillId="0" borderId="1" xfId="0" applyNumberFormat="1" applyFont="1" applyBorder="1" applyAlignment="1">
      <alignment wrapText="1"/>
    </xf>
    <xf numFmtId="164" fontId="16" fillId="0" borderId="1" xfId="0" applyNumberFormat="1" applyFont="1" applyBorder="1" applyAlignment="1">
      <alignment wrapText="1"/>
    </xf>
    <xf numFmtId="164" fontId="16" fillId="0" borderId="1" xfId="0" applyNumberFormat="1" applyFont="1" applyBorder="1"/>
    <xf numFmtId="0" fontId="16" fillId="0" borderId="1" xfId="0" applyNumberFormat="1" applyFont="1" applyBorder="1" applyAlignment="1">
      <alignment wrapText="1"/>
    </xf>
    <xf numFmtId="14" fontId="17" fillId="0" borderId="1" xfId="0" applyNumberFormat="1" applyFont="1" applyBorder="1"/>
    <xf numFmtId="0" fontId="17" fillId="0" borderId="1" xfId="0" applyFont="1" applyBorder="1"/>
    <xf numFmtId="0" fontId="18" fillId="0" borderId="8" xfId="0" applyFont="1" applyBorder="1" applyAlignment="1">
      <alignment horizontal="center" wrapText="1"/>
    </xf>
    <xf numFmtId="0" fontId="18" fillId="0" borderId="5" xfId="0" applyFont="1" applyBorder="1" applyAlignment="1">
      <alignment horizontal="center" wrapText="1"/>
    </xf>
    <xf numFmtId="49" fontId="17" fillId="0" borderId="1" xfId="0" quotePrefix="1" applyNumberFormat="1" applyFont="1" applyBorder="1" applyAlignment="1">
      <alignment wrapText="1"/>
    </xf>
    <xf numFmtId="164" fontId="17" fillId="0" borderId="1" xfId="0" applyNumberFormat="1" applyFont="1" applyBorder="1" applyAlignment="1">
      <alignment wrapText="1"/>
    </xf>
    <xf numFmtId="164" fontId="17" fillId="0" borderId="1" xfId="0" applyNumberFormat="1" applyFont="1" applyBorder="1"/>
    <xf numFmtId="0" fontId="17" fillId="0" borderId="1" xfId="0" applyNumberFormat="1" applyFont="1" applyBorder="1" applyAlignment="1">
      <alignment wrapText="1"/>
    </xf>
    <xf numFmtId="0" fontId="18" fillId="0" borderId="1" xfId="0" applyFont="1" applyBorder="1" applyAlignment="1">
      <alignment horizontal="center"/>
    </xf>
    <xf numFmtId="0" fontId="17" fillId="0" borderId="0" xfId="0" applyFont="1" applyAlignment="1">
      <alignment horizontal="center"/>
    </xf>
    <xf numFmtId="164" fontId="18" fillId="3" borderId="1" xfId="0" applyNumberFormat="1" applyFont="1" applyFill="1" applyBorder="1" applyAlignment="1">
      <alignment horizontal="center" wrapText="1"/>
    </xf>
    <xf numFmtId="49" fontId="17" fillId="0" borderId="1" xfId="0" applyNumberFormat="1" applyFont="1" applyBorder="1" applyAlignment="1">
      <alignment wrapText="1"/>
    </xf>
    <xf numFmtId="0" fontId="18" fillId="0" borderId="9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49" fontId="19" fillId="0" borderId="1" xfId="0" applyNumberFormat="1" applyFont="1" applyBorder="1" applyAlignment="1">
      <alignment wrapText="1"/>
    </xf>
    <xf numFmtId="164" fontId="19" fillId="0" borderId="1" xfId="0" applyNumberFormat="1" applyFont="1" applyBorder="1" applyAlignment="1">
      <alignment wrapText="1"/>
    </xf>
    <xf numFmtId="164" fontId="19" fillId="0" borderId="1" xfId="0" applyNumberFormat="1" applyFont="1" applyBorder="1"/>
    <xf numFmtId="0" fontId="19" fillId="0" borderId="0" xfId="0" applyFont="1"/>
    <xf numFmtId="0" fontId="17" fillId="0" borderId="9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164" fontId="17" fillId="3" borderId="1" xfId="0" applyNumberFormat="1" applyFont="1" applyFill="1" applyBorder="1" applyAlignment="1">
      <alignment horizontal="center" wrapText="1"/>
    </xf>
    <xf numFmtId="49" fontId="17" fillId="0" borderId="1" xfId="0" quotePrefix="1" applyNumberFormat="1" applyFont="1" applyBorder="1"/>
    <xf numFmtId="164" fontId="18" fillId="0" borderId="1" xfId="0" applyNumberFormat="1" applyFont="1" applyBorder="1" applyAlignment="1">
      <alignment horizontal="center"/>
    </xf>
    <xf numFmtId="164" fontId="17" fillId="0" borderId="0" xfId="0" applyNumberFormat="1" applyFont="1" applyBorder="1"/>
    <xf numFmtId="0" fontId="18" fillId="0" borderId="9" xfId="0" applyFont="1" applyBorder="1" applyAlignment="1">
      <alignment horizontal="center"/>
    </xf>
    <xf numFmtId="164" fontId="17" fillId="0" borderId="1" xfId="1" applyNumberFormat="1" applyFont="1" applyBorder="1"/>
    <xf numFmtId="14" fontId="17" fillId="0" borderId="1" xfId="0" applyNumberFormat="1" applyFont="1" applyFill="1" applyBorder="1"/>
    <xf numFmtId="49" fontId="17" fillId="0" borderId="1" xfId="0" applyNumberFormat="1" applyFont="1" applyFill="1" applyBorder="1"/>
    <xf numFmtId="0" fontId="17" fillId="0" borderId="0" xfId="0" applyFont="1" applyBorder="1"/>
    <xf numFmtId="2" fontId="17" fillId="0" borderId="0" xfId="0" applyNumberFormat="1" applyFont="1" applyBorder="1"/>
    <xf numFmtId="49" fontId="17" fillId="0" borderId="1" xfId="0" quotePrefix="1" applyNumberFormat="1" applyFont="1" applyFill="1" applyBorder="1"/>
    <xf numFmtId="164" fontId="18" fillId="0" borderId="5" xfId="0" applyNumberFormat="1" applyFont="1" applyBorder="1" applyAlignment="1">
      <alignment horizontal="center"/>
    </xf>
    <xf numFmtId="0" fontId="17" fillId="0" borderId="3" xfId="0" applyFont="1" applyFill="1" applyBorder="1" applyAlignment="1">
      <alignment horizontal="center"/>
    </xf>
    <xf numFmtId="164" fontId="17" fillId="0" borderId="3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wrapText="1"/>
    </xf>
    <xf numFmtId="164" fontId="20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8" fillId="0" borderId="3" xfId="0" applyFont="1" applyBorder="1" applyAlignment="1">
      <alignment horizontal="center" wrapText="1"/>
    </xf>
    <xf numFmtId="14" fontId="17" fillId="3" borderId="1" xfId="0" applyNumberFormat="1" applyFont="1" applyFill="1" applyBorder="1"/>
    <xf numFmtId="0" fontId="18" fillId="0" borderId="10" xfId="0" applyFont="1" applyBorder="1" applyAlignment="1">
      <alignment horizontal="center"/>
    </xf>
    <xf numFmtId="164" fontId="18" fillId="0" borderId="3" xfId="0" applyNumberFormat="1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2" fontId="18" fillId="0" borderId="5" xfId="0" applyNumberFormat="1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164" fontId="18" fillId="0" borderId="1" xfId="0" applyNumberFormat="1" applyFont="1" applyBorder="1" applyAlignment="1">
      <alignment horizontal="center" wrapText="1"/>
    </xf>
    <xf numFmtId="164" fontId="21" fillId="0" borderId="1" xfId="0" applyNumberFormat="1" applyFont="1" applyBorder="1"/>
    <xf numFmtId="0" fontId="17" fillId="0" borderId="1" xfId="0" applyFont="1" applyFill="1" applyBorder="1" applyAlignment="1">
      <alignment horizontal="center" wrapText="1"/>
    </xf>
    <xf numFmtId="164" fontId="17" fillId="3" borderId="1" xfId="0" applyNumberFormat="1" applyFont="1" applyFill="1" applyBorder="1" applyAlignment="1">
      <alignment horizontal="center"/>
    </xf>
    <xf numFmtId="49" fontId="19" fillId="0" borderId="1" xfId="0" applyNumberFormat="1" applyFont="1" applyFill="1" applyBorder="1"/>
    <xf numFmtId="164" fontId="17" fillId="0" borderId="1" xfId="0" applyNumberFormat="1" applyFont="1" applyBorder="1" applyAlignment="1">
      <alignment horizontal="center" vertical="center" wrapText="1"/>
    </xf>
    <xf numFmtId="164" fontId="22" fillId="0" borderId="1" xfId="0" applyNumberFormat="1" applyFont="1" applyBorder="1"/>
    <xf numFmtId="164" fontId="23" fillId="0" borderId="1" xfId="0" applyNumberFormat="1" applyFont="1" applyBorder="1"/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3" xfId="0" applyFont="1" applyBorder="1" applyAlignment="1">
      <alignment horizontal="center" wrapText="1"/>
    </xf>
    <xf numFmtId="164" fontId="24" fillId="0" borderId="1" xfId="0" applyNumberFormat="1" applyFont="1" applyBorder="1"/>
    <xf numFmtId="0" fontId="18" fillId="0" borderId="3" xfId="0" applyFont="1" applyFill="1" applyBorder="1" applyAlignment="1">
      <alignment horizontal="center" wrapText="1"/>
    </xf>
    <xf numFmtId="0" fontId="17" fillId="0" borderId="2" xfId="0" applyNumberFormat="1" applyFont="1" applyFill="1" applyBorder="1"/>
    <xf numFmtId="0" fontId="23" fillId="0" borderId="0" xfId="0" applyFont="1" applyBorder="1"/>
    <xf numFmtId="0" fontId="17" fillId="0" borderId="1" xfId="0" applyNumberFormat="1" applyFont="1" applyFill="1" applyBorder="1"/>
    <xf numFmtId="0" fontId="17" fillId="0" borderId="0" xfId="0" applyFont="1" applyBorder="1" applyAlignment="1">
      <alignment wrapText="1"/>
    </xf>
    <xf numFmtId="164" fontId="23" fillId="0" borderId="5" xfId="0" applyNumberFormat="1" applyFont="1" applyBorder="1" applyAlignment="1">
      <alignment horizontal="center"/>
    </xf>
    <xf numFmtId="164" fontId="23" fillId="0" borderId="11" xfId="0" applyNumberFormat="1" applyFont="1" applyBorder="1" applyAlignment="1">
      <alignment horizontal="center"/>
    </xf>
    <xf numFmtId="164" fontId="23" fillId="0" borderId="11" xfId="0" applyNumberFormat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B03CE-7C6F-4288-ACEA-18DC3C2F3B5F}">
  <dimension ref="A1:F91"/>
  <sheetViews>
    <sheetView tabSelected="1" workbookViewId="0">
      <selection activeCell="C11" sqref="C11"/>
    </sheetView>
  </sheetViews>
  <sheetFormatPr defaultRowHeight="15.5" x14ac:dyDescent="0.35"/>
  <cols>
    <col min="1" max="1" width="11.08984375" style="1" customWidth="1"/>
    <col min="2" max="2" width="10.7265625" style="1" bestFit="1" customWidth="1"/>
    <col min="3" max="3" width="59" style="1" customWidth="1"/>
    <col min="4" max="4" width="11.90625" style="1" customWidth="1"/>
    <col min="5" max="5" width="10.7265625" style="1" bestFit="1" customWidth="1"/>
    <col min="6" max="6" width="8.7265625" style="1"/>
  </cols>
  <sheetData>
    <row r="1" spans="1:5" x14ac:dyDescent="0.35">
      <c r="C1" s="2" t="s">
        <v>0</v>
      </c>
    </row>
    <row r="2" spans="1:5" x14ac:dyDescent="0.35">
      <c r="C2" s="2" t="s">
        <v>1</v>
      </c>
    </row>
    <row r="3" spans="1:5" x14ac:dyDescent="0.35">
      <c r="C3" s="2"/>
    </row>
    <row r="5" spans="1:5" x14ac:dyDescent="0.35">
      <c r="B5" s="1" t="s">
        <v>2</v>
      </c>
      <c r="C5" s="3" t="s">
        <v>3</v>
      </c>
      <c r="E5" s="1" t="s">
        <v>4</v>
      </c>
    </row>
    <row r="6" spans="1:5" x14ac:dyDescent="0.35">
      <c r="A6" s="4">
        <v>99000</v>
      </c>
      <c r="B6" s="4"/>
      <c r="C6" s="1" t="s">
        <v>5</v>
      </c>
      <c r="D6" s="4">
        <f>57500*2</f>
        <v>115000</v>
      </c>
      <c r="E6" s="4"/>
    </row>
    <row r="7" spans="1:5" x14ac:dyDescent="0.35">
      <c r="A7" s="4">
        <v>842.6</v>
      </c>
      <c r="B7" s="4"/>
      <c r="C7" s="1" t="s">
        <v>6</v>
      </c>
      <c r="D7" s="4">
        <v>840</v>
      </c>
      <c r="E7" s="4"/>
    </row>
    <row r="8" spans="1:5" x14ac:dyDescent="0.35">
      <c r="A8" s="4">
        <v>3957.34</v>
      </c>
      <c r="B8" s="4"/>
      <c r="C8" s="1" t="s">
        <v>7</v>
      </c>
      <c r="D8" s="4">
        <f>1978.67+480</f>
        <v>2458.67</v>
      </c>
      <c r="E8" s="4"/>
    </row>
    <row r="9" spans="1:5" x14ac:dyDescent="0.35">
      <c r="A9" s="4">
        <v>10394.42</v>
      </c>
      <c r="B9" s="4"/>
      <c r="C9" s="1" t="s">
        <v>8</v>
      </c>
      <c r="D9" s="4">
        <v>6500</v>
      </c>
      <c r="E9" s="4" t="s">
        <v>9</v>
      </c>
    </row>
    <row r="10" spans="1:5" x14ac:dyDescent="0.35">
      <c r="A10" s="4">
        <v>9999</v>
      </c>
      <c r="B10" s="4"/>
      <c r="C10" s="1" t="s">
        <v>10</v>
      </c>
      <c r="D10" s="4">
        <v>0</v>
      </c>
      <c r="E10" s="4"/>
    </row>
    <row r="11" spans="1:5" x14ac:dyDescent="0.35">
      <c r="A11" s="4">
        <v>0</v>
      </c>
      <c r="B11" s="4"/>
      <c r="C11" s="1" t="s">
        <v>11</v>
      </c>
      <c r="D11" s="4">
        <v>9999</v>
      </c>
      <c r="E11" s="4"/>
    </row>
    <row r="12" spans="1:5" x14ac:dyDescent="0.35">
      <c r="A12" s="4">
        <v>0</v>
      </c>
      <c r="B12" s="4"/>
      <c r="C12" s="1" t="s">
        <v>12</v>
      </c>
      <c r="D12" s="4">
        <v>603.20000000000005</v>
      </c>
      <c r="E12" s="4"/>
    </row>
    <row r="13" spans="1:5" x14ac:dyDescent="0.35">
      <c r="A13" s="4">
        <v>0</v>
      </c>
      <c r="B13" s="4"/>
      <c r="C13" s="1" t="s">
        <v>13</v>
      </c>
      <c r="D13" s="4">
        <v>400</v>
      </c>
      <c r="E13" s="4"/>
    </row>
    <row r="14" spans="1:5" x14ac:dyDescent="0.35">
      <c r="A14" s="4">
        <v>89.42</v>
      </c>
      <c r="B14" s="4"/>
      <c r="C14" s="1" t="s">
        <v>14</v>
      </c>
      <c r="D14" s="4">
        <v>100.73</v>
      </c>
      <c r="E14" s="4"/>
    </row>
    <row r="15" spans="1:5" x14ac:dyDescent="0.35">
      <c r="A15" s="5">
        <v>18801.75</v>
      </c>
      <c r="B15" s="4"/>
      <c r="C15" s="1" t="s">
        <v>15</v>
      </c>
      <c r="D15" s="5">
        <v>3096.71</v>
      </c>
      <c r="E15" s="4"/>
    </row>
    <row r="16" spans="1:5" x14ac:dyDescent="0.35">
      <c r="A16" s="4"/>
      <c r="B16" s="6">
        <f>SUM(A6:A15)</f>
        <v>143084.53</v>
      </c>
      <c r="D16" s="4"/>
      <c r="E16" s="6">
        <f>SUM(D6:D15)</f>
        <v>138998.31</v>
      </c>
    </row>
    <row r="17" spans="1:5" x14ac:dyDescent="0.35">
      <c r="A17" s="4"/>
      <c r="B17" s="4"/>
      <c r="D17" s="4"/>
      <c r="E17" s="4"/>
    </row>
    <row r="18" spans="1:5" x14ac:dyDescent="0.35">
      <c r="A18" s="4"/>
      <c r="B18" s="4"/>
      <c r="C18" s="3" t="s">
        <v>16</v>
      </c>
      <c r="D18" s="4"/>
      <c r="E18" s="4"/>
    </row>
    <row r="19" spans="1:5" x14ac:dyDescent="0.35">
      <c r="A19" s="4">
        <v>480</v>
      </c>
      <c r="B19" s="4"/>
      <c r="C19" s="1" t="s">
        <v>17</v>
      </c>
      <c r="D19" s="4">
        <v>480</v>
      </c>
      <c r="E19" s="4"/>
    </row>
    <row r="20" spans="1:5" x14ac:dyDescent="0.35">
      <c r="A20" s="4">
        <v>72</v>
      </c>
      <c r="B20" s="4"/>
      <c r="C20" s="1" t="s">
        <v>18</v>
      </c>
      <c r="D20" s="4">
        <f>19.5+22.2+24.6</f>
        <v>66.300000000000011</v>
      </c>
      <c r="E20" s="4"/>
    </row>
    <row r="21" spans="1:5" x14ac:dyDescent="0.35">
      <c r="A21" s="4">
        <v>773.99</v>
      </c>
      <c r="B21" s="4"/>
      <c r="C21" s="1" t="s">
        <v>19</v>
      </c>
      <c r="D21" s="4">
        <v>1046.01</v>
      </c>
      <c r="E21" s="4"/>
    </row>
    <row r="22" spans="1:5" x14ac:dyDescent="0.35">
      <c r="A22" s="4">
        <v>1743.19</v>
      </c>
      <c r="B22" s="4"/>
      <c r="C22" s="1" t="s">
        <v>20</v>
      </c>
      <c r="D22" s="4">
        <v>1878.8</v>
      </c>
      <c r="E22" s="4"/>
    </row>
    <row r="23" spans="1:5" x14ac:dyDescent="0.35">
      <c r="A23" s="4">
        <v>105.5</v>
      </c>
      <c r="B23" s="4"/>
      <c r="C23" s="1" t="s">
        <v>21</v>
      </c>
      <c r="D23" s="4">
        <f>81.5+220+101.99+81.5</f>
        <v>484.99</v>
      </c>
      <c r="E23" s="4"/>
    </row>
    <row r="24" spans="1:5" x14ac:dyDescent="0.35">
      <c r="A24" s="4">
        <v>1210.18</v>
      </c>
      <c r="B24" s="4"/>
      <c r="C24" s="1" t="s">
        <v>22</v>
      </c>
      <c r="D24" s="4">
        <f>235.84+3.07</f>
        <v>238.91</v>
      </c>
      <c r="E24" s="4"/>
    </row>
    <row r="25" spans="1:5" x14ac:dyDescent="0.35">
      <c r="A25" s="4">
        <v>15964</v>
      </c>
      <c r="B25" s="4"/>
      <c r="C25" s="1" t="s">
        <v>23</v>
      </c>
      <c r="D25" s="4">
        <v>15718</v>
      </c>
      <c r="E25" s="4"/>
    </row>
    <row r="26" spans="1:5" x14ac:dyDescent="0.35">
      <c r="A26" s="4">
        <v>309.01</v>
      </c>
      <c r="B26" s="4"/>
      <c r="C26" s="1" t="s">
        <v>24</v>
      </c>
      <c r="D26" s="4">
        <v>0</v>
      </c>
      <c r="E26" s="4"/>
    </row>
    <row r="27" spans="1:5" x14ac:dyDescent="0.35">
      <c r="A27" s="4">
        <v>341.88</v>
      </c>
      <c r="B27" s="4"/>
      <c r="C27" s="1" t="s">
        <v>25</v>
      </c>
      <c r="D27" s="4">
        <f>74+44+38.93+74+114+38+82+38+166+44+76</f>
        <v>788.93000000000006</v>
      </c>
      <c r="E27" s="4"/>
    </row>
    <row r="28" spans="1:5" x14ac:dyDescent="0.35">
      <c r="A28" s="4">
        <v>418.67</v>
      </c>
      <c r="B28" s="4"/>
      <c r="C28" s="1" t="s">
        <v>26</v>
      </c>
      <c r="D28" s="4">
        <v>0</v>
      </c>
      <c r="E28" s="4"/>
    </row>
    <row r="29" spans="1:5" x14ac:dyDescent="0.35">
      <c r="A29" s="4">
        <v>53.45</v>
      </c>
      <c r="B29" s="4"/>
      <c r="C29" s="1" t="s">
        <v>27</v>
      </c>
      <c r="D29" s="4">
        <v>0</v>
      </c>
      <c r="E29" s="4"/>
    </row>
    <row r="30" spans="1:5" x14ac:dyDescent="0.35">
      <c r="A30" s="4">
        <v>905.08</v>
      </c>
      <c r="B30" s="4"/>
      <c r="C30" s="1" t="s">
        <v>28</v>
      </c>
      <c r="D30" s="4">
        <v>0</v>
      </c>
      <c r="E30" s="4"/>
    </row>
    <row r="31" spans="1:5" x14ac:dyDescent="0.35">
      <c r="A31" s="4">
        <v>0</v>
      </c>
      <c r="B31" s="4"/>
      <c r="C31" s="1" t="s">
        <v>29</v>
      </c>
      <c r="D31" s="4">
        <f>53.2*2</f>
        <v>106.4</v>
      </c>
      <c r="E31" s="4"/>
    </row>
    <row r="32" spans="1:5" x14ac:dyDescent="0.35">
      <c r="A32" s="7">
        <v>66402</v>
      </c>
      <c r="B32" s="4"/>
      <c r="C32" s="1" t="s">
        <v>30</v>
      </c>
      <c r="D32" s="7">
        <f>1980+311.04+660</f>
        <v>2951.04</v>
      </c>
      <c r="E32" s="4"/>
    </row>
    <row r="33" spans="1:5" x14ac:dyDescent="0.35">
      <c r="A33" s="4">
        <v>10740</v>
      </c>
      <c r="B33" s="4"/>
      <c r="C33" s="1" t="s">
        <v>9</v>
      </c>
      <c r="D33" s="4">
        <f>3600+4200</f>
        <v>7800</v>
      </c>
      <c r="E33" s="4"/>
    </row>
    <row r="34" spans="1:5" x14ac:dyDescent="0.35">
      <c r="A34" s="4">
        <f>964.26+191.16</f>
        <v>1155.42</v>
      </c>
      <c r="B34" s="4"/>
      <c r="C34" s="1" t="s">
        <v>31</v>
      </c>
      <c r="D34" s="4">
        <f>578.2+194.7+400+200+198</f>
        <v>1570.9</v>
      </c>
      <c r="E34" s="4" t="s">
        <v>32</v>
      </c>
    </row>
    <row r="35" spans="1:5" x14ac:dyDescent="0.35">
      <c r="A35" s="4">
        <v>0</v>
      </c>
      <c r="B35" s="4"/>
      <c r="C35" s="1" t="s">
        <v>33</v>
      </c>
      <c r="D35" s="4">
        <f>40+101.8+96.4+40+40+40+40</f>
        <v>398.20000000000005</v>
      </c>
      <c r="E35" s="4"/>
    </row>
    <row r="36" spans="1:5" x14ac:dyDescent="0.35">
      <c r="A36" s="4">
        <v>0</v>
      </c>
      <c r="B36" s="4"/>
      <c r="C36" s="1" t="s">
        <v>34</v>
      </c>
      <c r="D36" s="4">
        <v>80</v>
      </c>
      <c r="E36" s="4"/>
    </row>
    <row r="37" spans="1:5" x14ac:dyDescent="0.35">
      <c r="A37" s="4">
        <v>0</v>
      </c>
      <c r="B37" s="4"/>
      <c r="C37" s="1" t="s">
        <v>35</v>
      </c>
      <c r="D37" s="4">
        <f>270+125</f>
        <v>395</v>
      </c>
      <c r="E37" s="4"/>
    </row>
    <row r="38" spans="1:5" x14ac:dyDescent="0.35">
      <c r="A38" s="4">
        <v>8931.0499999999993</v>
      </c>
      <c r="B38" s="4"/>
      <c r="C38" s="1" t="s">
        <v>36</v>
      </c>
      <c r="D38" s="4">
        <f>1185.44+1181.51+1038.8+135.77+1218.62+1278.91+1181.05+182.8+1038.8+138.36+621</f>
        <v>9201.06</v>
      </c>
      <c r="E38" s="4"/>
    </row>
    <row r="39" spans="1:5" x14ac:dyDescent="0.35">
      <c r="A39" s="4">
        <v>6426.02</v>
      </c>
      <c r="B39" s="4"/>
      <c r="C39" s="1" t="s">
        <v>37</v>
      </c>
      <c r="D39" s="4">
        <f>342.04+72+20+815+450+44.99+18.99+318+374.45+385</f>
        <v>2840.47</v>
      </c>
      <c r="E39" s="4"/>
    </row>
    <row r="40" spans="1:5" x14ac:dyDescent="0.35">
      <c r="A40" s="4">
        <v>1666.25</v>
      </c>
      <c r="B40" s="4"/>
      <c r="C40" s="1" t="s">
        <v>38</v>
      </c>
      <c r="D40" s="4">
        <v>0</v>
      </c>
      <c r="E40" s="4"/>
    </row>
    <row r="41" spans="1:5" x14ac:dyDescent="0.35">
      <c r="A41" s="4">
        <v>8980.6200000000008</v>
      </c>
      <c r="B41" s="4"/>
      <c r="C41" s="1" t="s">
        <v>39</v>
      </c>
      <c r="D41" s="4">
        <f>124.72+119.76+1438.56+29.66+84.36+937.25+111.92+42+4.7+68.98+102.48+598.1+89.52+40.98+353.04+17.33</f>
        <v>4163.3599999999997</v>
      </c>
      <c r="E41" s="4" t="s">
        <v>40</v>
      </c>
    </row>
    <row r="42" spans="1:5" x14ac:dyDescent="0.35">
      <c r="A42" s="4">
        <v>25000</v>
      </c>
      <c r="B42" s="4"/>
      <c r="C42" s="1" t="s">
        <v>41</v>
      </c>
      <c r="D42" s="4">
        <v>30000</v>
      </c>
      <c r="E42" s="4"/>
    </row>
    <row r="43" spans="1:5" x14ac:dyDescent="0.35">
      <c r="A43" s="4">
        <v>0</v>
      </c>
      <c r="B43" s="4"/>
      <c r="C43" s="1" t="s">
        <v>42</v>
      </c>
      <c r="D43" s="4">
        <v>594</v>
      </c>
      <c r="E43" s="4"/>
    </row>
    <row r="44" spans="1:5" x14ac:dyDescent="0.35">
      <c r="A44" s="4">
        <v>0</v>
      </c>
      <c r="B44" s="4"/>
      <c r="C44" s="1" t="s">
        <v>43</v>
      </c>
      <c r="D44" s="4">
        <f>400+444.72</f>
        <v>844.72</v>
      </c>
      <c r="E44" s="4"/>
    </row>
    <row r="45" spans="1:5" x14ac:dyDescent="0.35">
      <c r="A45" s="4">
        <v>2361.94</v>
      </c>
      <c r="B45" s="4"/>
      <c r="C45" s="1" t="s">
        <v>44</v>
      </c>
      <c r="D45" s="4">
        <v>100</v>
      </c>
      <c r="E45" s="4"/>
    </row>
    <row r="46" spans="1:5" x14ac:dyDescent="0.35">
      <c r="A46" s="4">
        <v>20546.310000000001</v>
      </c>
      <c r="B46" s="4"/>
      <c r="C46" s="1" t="s">
        <v>45</v>
      </c>
      <c r="D46" s="4">
        <v>0</v>
      </c>
      <c r="E46" s="4"/>
    </row>
    <row r="47" spans="1:5" x14ac:dyDescent="0.35">
      <c r="A47" s="4">
        <v>40</v>
      </c>
      <c r="B47" s="4"/>
      <c r="C47" s="1" t="s">
        <v>46</v>
      </c>
      <c r="D47" s="4">
        <v>40</v>
      </c>
      <c r="E47" s="4"/>
    </row>
    <row r="48" spans="1:5" x14ac:dyDescent="0.35">
      <c r="A48" s="4">
        <v>0</v>
      </c>
      <c r="B48" s="4"/>
      <c r="C48" s="1" t="s">
        <v>47</v>
      </c>
      <c r="D48" s="4">
        <v>143.88</v>
      </c>
      <c r="E48" s="4"/>
    </row>
    <row r="49" spans="1:5" x14ac:dyDescent="0.35">
      <c r="A49" s="4">
        <v>0</v>
      </c>
      <c r="B49" s="4"/>
      <c r="C49" s="1" t="s">
        <v>48</v>
      </c>
      <c r="D49" s="4">
        <v>120</v>
      </c>
      <c r="E49" s="4"/>
    </row>
    <row r="50" spans="1:5" x14ac:dyDescent="0.35">
      <c r="A50" s="4">
        <v>0</v>
      </c>
      <c r="B50" s="4"/>
      <c r="C50" s="1" t="s">
        <v>49</v>
      </c>
      <c r="D50" s="4">
        <v>7417.2</v>
      </c>
      <c r="E50" s="4"/>
    </row>
    <row r="51" spans="1:5" x14ac:dyDescent="0.35">
      <c r="A51" s="4">
        <v>0</v>
      </c>
      <c r="B51" s="4"/>
      <c r="C51" s="1" t="s">
        <v>50</v>
      </c>
      <c r="D51" s="4">
        <v>228.94</v>
      </c>
      <c r="E51" s="4"/>
    </row>
    <row r="52" spans="1:5" x14ac:dyDescent="0.35">
      <c r="A52" s="4">
        <v>0</v>
      </c>
      <c r="B52" s="4"/>
      <c r="C52" s="1" t="s">
        <v>51</v>
      </c>
      <c r="D52" s="4">
        <v>4856</v>
      </c>
      <c r="E52" s="4"/>
    </row>
    <row r="53" spans="1:5" x14ac:dyDescent="0.35">
      <c r="A53" s="4">
        <v>113.25</v>
      </c>
      <c r="B53" s="4"/>
      <c r="C53" s="1" t="s">
        <v>52</v>
      </c>
      <c r="D53" s="4">
        <v>0</v>
      </c>
      <c r="E53" s="4"/>
    </row>
    <row r="54" spans="1:5" x14ac:dyDescent="0.35">
      <c r="A54" s="4">
        <v>0</v>
      </c>
      <c r="B54" s="4"/>
      <c r="C54" s="1" t="s">
        <v>53</v>
      </c>
      <c r="D54" s="4">
        <f>93.45+22.93</f>
        <v>116.38</v>
      </c>
      <c r="E54" s="4"/>
    </row>
    <row r="55" spans="1:5" x14ac:dyDescent="0.35">
      <c r="A55" s="4">
        <v>0</v>
      </c>
      <c r="B55" s="4"/>
      <c r="C55" s="1" t="s">
        <v>54</v>
      </c>
      <c r="D55" s="4">
        <v>120</v>
      </c>
      <c r="E55" s="4"/>
    </row>
    <row r="56" spans="1:5" x14ac:dyDescent="0.35">
      <c r="A56" s="4">
        <v>21.99</v>
      </c>
      <c r="B56" s="4"/>
      <c r="C56" s="1" t="s">
        <v>55</v>
      </c>
      <c r="D56" s="4">
        <v>0</v>
      </c>
      <c r="E56" s="4"/>
    </row>
    <row r="57" spans="1:5" x14ac:dyDescent="0.35">
      <c r="A57" s="4">
        <v>9.4499999999999993</v>
      </c>
      <c r="B57" s="4"/>
      <c r="C57" s="1" t="s">
        <v>56</v>
      </c>
      <c r="D57" s="4">
        <v>0</v>
      </c>
      <c r="E57" s="4"/>
    </row>
    <row r="58" spans="1:5" x14ac:dyDescent="0.35">
      <c r="A58" s="4">
        <v>36</v>
      </c>
      <c r="B58" s="4"/>
      <c r="C58" s="1" t="s">
        <v>57</v>
      </c>
      <c r="D58" s="4">
        <v>52</v>
      </c>
      <c r="E58" s="4"/>
    </row>
    <row r="59" spans="1:5" x14ac:dyDescent="0.35">
      <c r="A59" s="4">
        <v>449</v>
      </c>
      <c r="B59" s="4"/>
      <c r="C59" s="1" t="s">
        <v>58</v>
      </c>
      <c r="D59" s="4">
        <v>0</v>
      </c>
      <c r="E59" s="4"/>
    </row>
    <row r="60" spans="1:5" x14ac:dyDescent="0.35">
      <c r="A60" s="4">
        <v>307.88</v>
      </c>
      <c r="B60" s="4"/>
      <c r="C60" s="1" t="s">
        <v>59</v>
      </c>
      <c r="D60" s="4">
        <v>352.15</v>
      </c>
      <c r="E60" s="4"/>
    </row>
    <row r="61" spans="1:5" x14ac:dyDescent="0.35">
      <c r="A61" s="4">
        <v>16285.56</v>
      </c>
      <c r="B61" s="4"/>
      <c r="C61" s="1" t="s">
        <v>60</v>
      </c>
      <c r="D61" s="4">
        <f>7275.77+926.51+926.51*2+121.45*2</f>
        <v>10298.200000000001</v>
      </c>
      <c r="E61" s="4"/>
    </row>
    <row r="62" spans="1:5" x14ac:dyDescent="0.35">
      <c r="A62" s="4"/>
      <c r="B62" s="6">
        <f>SUM(A19:A61)</f>
        <v>191849.69</v>
      </c>
      <c r="D62" s="4"/>
      <c r="E62" s="6">
        <f>SUM(D19:D61)</f>
        <v>105491.84</v>
      </c>
    </row>
    <row r="63" spans="1:5" x14ac:dyDescent="0.35">
      <c r="A63" s="4"/>
      <c r="B63" s="4">
        <f>B16-B62</f>
        <v>-48765.16</v>
      </c>
      <c r="C63" s="1" t="s">
        <v>61</v>
      </c>
      <c r="D63" s="4"/>
      <c r="E63" s="4">
        <f>E16-E62</f>
        <v>33506.47</v>
      </c>
    </row>
    <row r="64" spans="1:5" x14ac:dyDescent="0.35">
      <c r="A64" s="4"/>
      <c r="B64" s="4"/>
      <c r="D64" s="4"/>
      <c r="E64" s="4"/>
    </row>
    <row r="65" spans="1:5" x14ac:dyDescent="0.35">
      <c r="A65" s="4"/>
      <c r="B65" s="4"/>
      <c r="C65" s="3" t="s">
        <v>62</v>
      </c>
      <c r="D65" s="4"/>
      <c r="E65" s="4"/>
    </row>
    <row r="66" spans="1:5" x14ac:dyDescent="0.35">
      <c r="A66" s="4"/>
      <c r="B66" s="4">
        <v>167407.13</v>
      </c>
      <c r="C66" s="1" t="s">
        <v>63</v>
      </c>
      <c r="D66" s="4"/>
      <c r="E66" s="4">
        <v>118623.97</v>
      </c>
    </row>
    <row r="67" spans="1:5" x14ac:dyDescent="0.35">
      <c r="A67" s="4"/>
      <c r="B67" s="6">
        <f>B16</f>
        <v>143084.53</v>
      </c>
      <c r="C67" s="1" t="s">
        <v>64</v>
      </c>
      <c r="D67" s="4"/>
      <c r="E67" s="6">
        <f>E16</f>
        <v>138998.31</v>
      </c>
    </row>
    <row r="68" spans="1:5" x14ac:dyDescent="0.35">
      <c r="A68" s="4"/>
      <c r="B68" s="4">
        <f>SUM(B66:B67)</f>
        <v>310491.66000000003</v>
      </c>
      <c r="D68" s="4"/>
      <c r="E68" s="4">
        <f>SUM(E66:E67)</f>
        <v>257622.28</v>
      </c>
    </row>
    <row r="69" spans="1:5" x14ac:dyDescent="0.35">
      <c r="A69" s="4"/>
      <c r="B69" s="6">
        <f>B62</f>
        <v>191849.69</v>
      </c>
      <c r="C69" s="1" t="s">
        <v>65</v>
      </c>
      <c r="D69" s="4"/>
      <c r="E69" s="6">
        <f>E62</f>
        <v>105491.84</v>
      </c>
    </row>
    <row r="70" spans="1:5" x14ac:dyDescent="0.35">
      <c r="A70" s="4"/>
      <c r="B70" s="4">
        <f>B68-B69</f>
        <v>118641.97000000003</v>
      </c>
      <c r="C70" s="1" t="s">
        <v>63</v>
      </c>
      <c r="D70" s="4"/>
      <c r="E70" s="4">
        <f>E68-E69</f>
        <v>152130.44</v>
      </c>
    </row>
    <row r="71" spans="1:5" x14ac:dyDescent="0.35">
      <c r="A71" s="4"/>
      <c r="B71" s="6">
        <v>0</v>
      </c>
      <c r="D71" s="4"/>
      <c r="E71" s="6">
        <v>0</v>
      </c>
    </row>
    <row r="72" spans="1:5" x14ac:dyDescent="0.35">
      <c r="A72" s="4"/>
      <c r="B72" s="4">
        <v>118623.97</v>
      </c>
      <c r="C72" s="1" t="s">
        <v>66</v>
      </c>
      <c r="D72" s="4"/>
      <c r="E72" s="4">
        <v>152130.44</v>
      </c>
    </row>
    <row r="73" spans="1:5" x14ac:dyDescent="0.35">
      <c r="A73" s="4"/>
      <c r="B73" s="4"/>
      <c r="D73" s="4"/>
      <c r="E73" s="4"/>
    </row>
    <row r="74" spans="1:5" x14ac:dyDescent="0.35">
      <c r="A74" s="4"/>
      <c r="B74" s="4"/>
      <c r="D74" s="4"/>
      <c r="E74" s="4"/>
    </row>
    <row r="75" spans="1:5" x14ac:dyDescent="0.35">
      <c r="A75" s="4"/>
      <c r="B75" s="4"/>
      <c r="D75" s="4"/>
      <c r="E75" s="4"/>
    </row>
    <row r="76" spans="1:5" x14ac:dyDescent="0.35">
      <c r="A76" s="6"/>
      <c r="B76" s="4"/>
      <c r="D76" s="4"/>
      <c r="E76" s="6"/>
    </row>
    <row r="77" spans="1:5" x14ac:dyDescent="0.35">
      <c r="A77" s="6"/>
      <c r="B77" s="4"/>
      <c r="D77" s="4"/>
      <c r="E77" s="6"/>
    </row>
    <row r="78" spans="1:5" x14ac:dyDescent="0.35">
      <c r="A78" s="6"/>
      <c r="B78" s="4"/>
      <c r="D78" s="4"/>
      <c r="E78" s="6"/>
    </row>
    <row r="79" spans="1:5" x14ac:dyDescent="0.35">
      <c r="A79" s="6"/>
      <c r="B79" s="4"/>
      <c r="D79" s="4"/>
      <c r="E79" s="6"/>
    </row>
    <row r="80" spans="1:5" x14ac:dyDescent="0.35">
      <c r="A80" s="4"/>
      <c r="B80" s="6"/>
      <c r="D80" s="6"/>
      <c r="E80" s="4"/>
    </row>
    <row r="81" spans="1:5" x14ac:dyDescent="0.35">
      <c r="A81" s="4"/>
      <c r="B81" s="4"/>
      <c r="D81" s="4"/>
      <c r="E81" s="4"/>
    </row>
    <row r="82" spans="1:5" x14ac:dyDescent="0.35">
      <c r="A82" s="4"/>
      <c r="B82" s="4"/>
      <c r="D82" s="4"/>
      <c r="E82" s="4"/>
    </row>
    <row r="83" spans="1:5" x14ac:dyDescent="0.35">
      <c r="A83" s="4"/>
      <c r="B83" s="4"/>
      <c r="D83" s="4"/>
      <c r="E83" s="4"/>
    </row>
    <row r="84" spans="1:5" x14ac:dyDescent="0.35">
      <c r="A84" s="4"/>
      <c r="B84" s="4"/>
      <c r="D84" s="4"/>
      <c r="E84" s="4"/>
    </row>
    <row r="85" spans="1:5" x14ac:dyDescent="0.35">
      <c r="A85" s="6"/>
      <c r="B85" s="6"/>
      <c r="D85" s="6"/>
      <c r="E85" s="6"/>
    </row>
    <row r="86" spans="1:5" x14ac:dyDescent="0.35">
      <c r="A86" s="4"/>
      <c r="B86" s="4"/>
      <c r="D86" s="4"/>
      <c r="E86" s="4"/>
    </row>
    <row r="87" spans="1:5" x14ac:dyDescent="0.35">
      <c r="A87" s="4"/>
      <c r="B87" s="4"/>
      <c r="D87" s="4"/>
      <c r="E87" s="4"/>
    </row>
    <row r="88" spans="1:5" x14ac:dyDescent="0.35">
      <c r="A88" s="4"/>
      <c r="B88" s="4"/>
    </row>
    <row r="89" spans="1:5" x14ac:dyDescent="0.35">
      <c r="A89" s="4"/>
      <c r="B89" s="4"/>
    </row>
    <row r="90" spans="1:5" x14ac:dyDescent="0.35">
      <c r="C90" s="1" t="s">
        <v>67</v>
      </c>
    </row>
    <row r="91" spans="1:5" x14ac:dyDescent="0.35">
      <c r="C91" s="1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C7240-1796-4082-887A-A947D76BA8B2}">
  <dimension ref="A1:V39"/>
  <sheetViews>
    <sheetView topLeftCell="A16" workbookViewId="0">
      <selection activeCell="C25" sqref="C25"/>
    </sheetView>
  </sheetViews>
  <sheetFormatPr defaultRowHeight="14.5" x14ac:dyDescent="0.35"/>
  <cols>
    <col min="1" max="1" width="12.1796875" customWidth="1"/>
    <col min="2" max="2" width="35.81640625" bestFit="1" customWidth="1"/>
    <col min="3" max="3" width="10.81640625" style="41" customWidth="1"/>
    <col min="4" max="4" width="12.453125" style="61" customWidth="1"/>
    <col min="5" max="5" width="7.7265625" customWidth="1"/>
    <col min="6" max="6" width="2.54296875" customWidth="1"/>
    <col min="7" max="7" width="11.1796875" style="41" bestFit="1" customWidth="1"/>
    <col min="8" max="8" width="12.1796875" style="41" customWidth="1"/>
    <col min="9" max="9" width="11.1796875" style="41" customWidth="1"/>
    <col min="10" max="10" width="17.54296875" style="41" customWidth="1"/>
    <col min="11" max="11" width="9.26953125" style="41" bestFit="1" customWidth="1"/>
  </cols>
  <sheetData>
    <row r="1" spans="1:11" ht="26.5" x14ac:dyDescent="0.35">
      <c r="A1" s="8" t="s">
        <v>69</v>
      </c>
      <c r="B1" s="8" t="s">
        <v>70</v>
      </c>
      <c r="C1" s="9" t="s">
        <v>71</v>
      </c>
      <c r="D1" s="10" t="s">
        <v>72</v>
      </c>
      <c r="E1" s="11"/>
      <c r="F1" s="12"/>
      <c r="G1" s="13" t="s">
        <v>73</v>
      </c>
      <c r="H1" s="9" t="s">
        <v>74</v>
      </c>
      <c r="I1" s="14" t="s">
        <v>75</v>
      </c>
      <c r="J1" s="9" t="s">
        <v>76</v>
      </c>
      <c r="K1" s="15"/>
    </row>
    <row r="2" spans="1:11" x14ac:dyDescent="0.35">
      <c r="A2" s="16" t="s">
        <v>77</v>
      </c>
      <c r="B2" s="16" t="s">
        <v>78</v>
      </c>
      <c r="C2" s="17"/>
      <c r="D2" s="18"/>
      <c r="E2" s="19"/>
      <c r="F2" s="20"/>
      <c r="G2" s="17"/>
      <c r="H2" s="17"/>
      <c r="I2" s="21">
        <f>SUM(C2:D2)</f>
        <v>0</v>
      </c>
      <c r="J2" s="22">
        <f>SUM(C2:D2)</f>
        <v>0</v>
      </c>
      <c r="K2" s="23"/>
    </row>
    <row r="3" spans="1:11" x14ac:dyDescent="0.35">
      <c r="A3" s="24"/>
      <c r="B3" s="25"/>
      <c r="C3" s="26"/>
      <c r="D3" s="27"/>
      <c r="E3" s="25"/>
      <c r="F3" s="28"/>
      <c r="G3" s="22"/>
      <c r="H3" s="22"/>
      <c r="I3" s="21"/>
      <c r="J3" s="22"/>
      <c r="K3" s="23"/>
    </row>
    <row r="4" spans="1:11" ht="19.5" customHeight="1" x14ac:dyDescent="0.35">
      <c r="A4" s="29"/>
      <c r="B4" s="30" t="s">
        <v>79</v>
      </c>
      <c r="C4" s="22"/>
      <c r="D4" s="27">
        <v>57500</v>
      </c>
      <c r="E4" s="25"/>
      <c r="F4" s="28"/>
      <c r="G4" s="17">
        <v>57500</v>
      </c>
      <c r="H4" s="22"/>
      <c r="I4" s="31"/>
      <c r="J4" s="22"/>
      <c r="K4" s="23"/>
    </row>
    <row r="5" spans="1:11" ht="15.5" x14ac:dyDescent="0.35">
      <c r="A5" s="32"/>
      <c r="B5" s="33" t="s">
        <v>80</v>
      </c>
      <c r="C5" s="34"/>
      <c r="D5" s="35">
        <v>9999</v>
      </c>
      <c r="E5" s="25"/>
      <c r="F5" s="28"/>
      <c r="G5" s="17"/>
      <c r="H5" s="22"/>
      <c r="I5" s="31">
        <v>9999</v>
      </c>
      <c r="J5" s="22"/>
      <c r="K5" s="23"/>
    </row>
    <row r="6" spans="1:11" x14ac:dyDescent="0.35">
      <c r="A6" s="32">
        <v>44377</v>
      </c>
      <c r="B6" s="33" t="s">
        <v>81</v>
      </c>
      <c r="C6" s="34"/>
      <c r="D6" s="36">
        <v>1115.8599999999999</v>
      </c>
      <c r="E6" s="25"/>
      <c r="F6" s="28"/>
      <c r="G6" s="22"/>
      <c r="H6" s="22">
        <v>1115.8599999999999</v>
      </c>
      <c r="I6" s="31"/>
      <c r="J6" s="22"/>
      <c r="K6" s="23"/>
    </row>
    <row r="7" spans="1:11" x14ac:dyDescent="0.35">
      <c r="A7" s="29">
        <v>44468</v>
      </c>
      <c r="B7" s="37" t="s">
        <v>81</v>
      </c>
      <c r="C7" s="22"/>
      <c r="D7" s="27">
        <v>625.13</v>
      </c>
      <c r="E7" s="25"/>
      <c r="F7" s="28"/>
      <c r="G7" s="22"/>
      <c r="H7" s="26">
        <v>625.13</v>
      </c>
      <c r="I7" s="31"/>
      <c r="J7" s="22"/>
      <c r="K7" s="23"/>
    </row>
    <row r="8" spans="1:11" x14ac:dyDescent="0.35">
      <c r="A8" s="32">
        <v>44469</v>
      </c>
      <c r="B8" s="33" t="s">
        <v>82</v>
      </c>
      <c r="C8" s="34"/>
      <c r="D8" s="38">
        <v>6500</v>
      </c>
      <c r="E8" s="39"/>
      <c r="F8" s="40"/>
      <c r="H8" s="42"/>
      <c r="I8" s="43">
        <v>6500</v>
      </c>
      <c r="J8" s="22"/>
      <c r="K8" s="23"/>
    </row>
    <row r="9" spans="1:11" x14ac:dyDescent="0.35">
      <c r="A9" s="32">
        <v>44496</v>
      </c>
      <c r="B9" s="39" t="s">
        <v>79</v>
      </c>
      <c r="C9" s="34"/>
      <c r="D9" s="38">
        <v>57500</v>
      </c>
      <c r="E9" s="39"/>
      <c r="F9" s="40"/>
      <c r="G9" s="41">
        <v>57500</v>
      </c>
      <c r="H9" s="42"/>
      <c r="I9" s="43"/>
      <c r="J9" s="22"/>
      <c r="K9" s="23"/>
    </row>
    <row r="10" spans="1:11" x14ac:dyDescent="0.35">
      <c r="A10" s="32">
        <v>44496</v>
      </c>
      <c r="B10" s="33" t="s">
        <v>81</v>
      </c>
      <c r="C10" s="34"/>
      <c r="D10" s="44">
        <v>703.28</v>
      </c>
      <c r="E10" s="33"/>
      <c r="F10" s="40"/>
      <c r="G10" s="34"/>
      <c r="H10" s="34">
        <v>703.28</v>
      </c>
      <c r="I10" s="43"/>
      <c r="J10" s="22"/>
      <c r="K10" s="23"/>
    </row>
    <row r="11" spans="1:11" x14ac:dyDescent="0.35">
      <c r="A11" s="29">
        <v>44501</v>
      </c>
      <c r="B11" s="37" t="s">
        <v>83</v>
      </c>
      <c r="C11" s="22"/>
      <c r="D11" s="27">
        <v>1978.67</v>
      </c>
      <c r="E11" s="25"/>
      <c r="F11" s="28"/>
      <c r="G11" s="22"/>
      <c r="H11" s="22"/>
      <c r="I11" s="31">
        <v>1978.67</v>
      </c>
      <c r="J11" s="22"/>
      <c r="K11" s="23"/>
    </row>
    <row r="12" spans="1:11" x14ac:dyDescent="0.35">
      <c r="A12" s="32">
        <v>44509</v>
      </c>
      <c r="B12" s="33" t="s">
        <v>84</v>
      </c>
      <c r="C12" s="42"/>
      <c r="D12" s="45">
        <v>480</v>
      </c>
      <c r="E12" s="39"/>
      <c r="F12" s="40"/>
      <c r="G12" s="42"/>
      <c r="H12" s="46"/>
      <c r="I12" s="43">
        <v>480</v>
      </c>
      <c r="J12" s="22"/>
      <c r="K12" s="23"/>
    </row>
    <row r="13" spans="1:11" x14ac:dyDescent="0.35">
      <c r="A13" s="32"/>
      <c r="B13" s="33" t="s">
        <v>81</v>
      </c>
      <c r="C13" s="42"/>
      <c r="D13" s="38">
        <v>341.39</v>
      </c>
      <c r="E13" s="39"/>
      <c r="F13" s="40"/>
      <c r="G13" s="42"/>
      <c r="H13" s="42">
        <v>341.39</v>
      </c>
      <c r="I13" s="47"/>
      <c r="J13" s="22"/>
      <c r="K13" s="23"/>
    </row>
    <row r="14" spans="1:11" x14ac:dyDescent="0.35">
      <c r="A14" s="32"/>
      <c r="B14" s="39" t="s">
        <v>85</v>
      </c>
      <c r="C14" s="42"/>
      <c r="D14" s="38">
        <v>550</v>
      </c>
      <c r="E14" s="39"/>
      <c r="F14" s="40"/>
      <c r="G14" s="42"/>
      <c r="H14" s="42"/>
      <c r="I14" s="43">
        <v>550</v>
      </c>
      <c r="J14" s="22"/>
      <c r="K14" s="23"/>
    </row>
    <row r="15" spans="1:11" x14ac:dyDescent="0.35">
      <c r="A15" s="32"/>
      <c r="B15" s="33" t="s">
        <v>86</v>
      </c>
      <c r="C15" s="42"/>
      <c r="D15" s="38">
        <v>12.25</v>
      </c>
      <c r="E15" s="39"/>
      <c r="F15" s="40"/>
      <c r="G15" s="42"/>
      <c r="H15" s="42"/>
      <c r="I15" s="43">
        <v>12.25</v>
      </c>
      <c r="J15" s="22"/>
      <c r="K15" s="23"/>
    </row>
    <row r="16" spans="1:11" x14ac:dyDescent="0.35">
      <c r="A16" s="32">
        <v>44568</v>
      </c>
      <c r="B16" s="33" t="s">
        <v>87</v>
      </c>
      <c r="C16" s="42"/>
      <c r="D16" s="38">
        <v>400</v>
      </c>
      <c r="E16" s="39"/>
      <c r="F16" s="40"/>
      <c r="G16" s="42"/>
      <c r="H16" s="42"/>
      <c r="I16" s="43">
        <v>400</v>
      </c>
      <c r="J16" s="22"/>
      <c r="K16" s="23"/>
    </row>
    <row r="17" spans="1:22" x14ac:dyDescent="0.35">
      <c r="A17" s="29">
        <v>44595</v>
      </c>
      <c r="B17" s="25" t="s">
        <v>81</v>
      </c>
      <c r="C17" s="25"/>
      <c r="D17" s="36">
        <v>178.09</v>
      </c>
      <c r="E17" s="33"/>
      <c r="F17" s="40"/>
      <c r="G17" s="34"/>
      <c r="H17" s="36">
        <v>178.09</v>
      </c>
      <c r="I17" s="43"/>
      <c r="J17" s="22"/>
      <c r="K17" s="23"/>
    </row>
    <row r="18" spans="1:22" s="25" customFormat="1" x14ac:dyDescent="0.35">
      <c r="A18" s="29">
        <v>44603</v>
      </c>
      <c r="B18" s="25" t="s">
        <v>85</v>
      </c>
      <c r="D18" s="27">
        <v>290</v>
      </c>
      <c r="I18" s="48">
        <v>290</v>
      </c>
      <c r="J18" s="22"/>
      <c r="K18" s="23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spans="1:22" s="49" customFormat="1" x14ac:dyDescent="0.35">
      <c r="A19" s="29">
        <v>44627</v>
      </c>
      <c r="B19" s="50" t="s">
        <v>81</v>
      </c>
      <c r="C19" s="25"/>
      <c r="D19" s="27">
        <v>132.96</v>
      </c>
      <c r="E19" s="25"/>
      <c r="F19" s="25"/>
      <c r="G19" s="25"/>
      <c r="H19" s="27">
        <v>132.96</v>
      </c>
      <c r="I19" s="22"/>
      <c r="J19" s="22"/>
      <c r="K19" s="23"/>
    </row>
    <row r="20" spans="1:22" s="49" customFormat="1" x14ac:dyDescent="0.35">
      <c r="A20" s="29">
        <v>44630</v>
      </c>
      <c r="B20" s="25" t="s">
        <v>12</v>
      </c>
      <c r="C20" s="22">
        <v>603.20000000000005</v>
      </c>
      <c r="D20" s="27"/>
      <c r="E20" s="25"/>
      <c r="F20" s="25"/>
      <c r="G20" s="25"/>
      <c r="H20" s="25"/>
      <c r="I20" s="22">
        <v>603.20000000000005</v>
      </c>
      <c r="J20" s="22"/>
      <c r="K20" s="23"/>
    </row>
    <row r="21" spans="1:22" s="49" customFormat="1" x14ac:dyDescent="0.35">
      <c r="A21" s="29">
        <v>44651</v>
      </c>
      <c r="B21" s="25" t="s">
        <v>86</v>
      </c>
      <c r="C21" s="25"/>
      <c r="D21" s="27">
        <v>88.48</v>
      </c>
      <c r="E21" s="25"/>
      <c r="F21" s="25"/>
      <c r="G21" s="25"/>
      <c r="H21" s="25"/>
      <c r="I21" s="22">
        <v>88.48</v>
      </c>
      <c r="J21" s="22"/>
      <c r="K21" s="23"/>
    </row>
    <row r="22" spans="1:22" x14ac:dyDescent="0.35">
      <c r="A22" s="29"/>
      <c r="B22" s="25"/>
      <c r="C22" s="22"/>
      <c r="D22" s="27"/>
      <c r="E22" s="25"/>
      <c r="F22" s="25"/>
      <c r="G22" s="22"/>
      <c r="H22" s="22"/>
      <c r="I22" s="22"/>
      <c r="J22" s="22"/>
      <c r="K22" s="23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</row>
    <row r="23" spans="1:22" x14ac:dyDescent="0.35">
      <c r="A23" s="51"/>
      <c r="B23" s="52"/>
      <c r="C23" s="53"/>
      <c r="D23" s="54"/>
      <c r="E23" s="55"/>
      <c r="F23" s="55"/>
      <c r="G23" s="53"/>
      <c r="H23" s="53"/>
      <c r="I23" s="56"/>
      <c r="J23" s="22"/>
      <c r="K23" s="23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</row>
    <row r="24" spans="1:22" x14ac:dyDescent="0.35">
      <c r="A24" s="51"/>
      <c r="B24" s="52"/>
      <c r="C24" s="53"/>
      <c r="D24" s="54"/>
      <c r="E24" s="55"/>
      <c r="F24" s="55"/>
      <c r="G24" s="53"/>
      <c r="H24" s="53"/>
      <c r="I24" s="56"/>
      <c r="J24" s="22"/>
      <c r="K24" s="23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</row>
    <row r="25" spans="1:22" x14ac:dyDescent="0.35">
      <c r="A25" s="51"/>
      <c r="B25" s="57"/>
      <c r="C25" s="53"/>
      <c r="D25" s="54"/>
      <c r="E25" s="55"/>
      <c r="F25" s="55"/>
      <c r="G25" s="53"/>
      <c r="H25" s="53"/>
      <c r="I25" s="56"/>
      <c r="J25" s="22"/>
      <c r="K25" s="23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x14ac:dyDescent="0.35">
      <c r="A26" s="58"/>
      <c r="C26" s="53">
        <f>SUM(C3:C25)</f>
        <v>603.20000000000005</v>
      </c>
      <c r="D26" s="54">
        <f>SUM(D2:D25)</f>
        <v>138395.11000000002</v>
      </c>
      <c r="E26" s="55"/>
      <c r="F26" s="59"/>
      <c r="G26" s="53">
        <f>SUM(G3:G25)</f>
        <v>115000</v>
      </c>
      <c r="H26" s="53">
        <f>SUM(H6:H25)</f>
        <v>3096.7099999999996</v>
      </c>
      <c r="I26" s="56">
        <f>SUM(I5:I25)</f>
        <v>20901.599999999999</v>
      </c>
      <c r="J26" s="60">
        <f>SUM(J2:J22)</f>
        <v>0</v>
      </c>
      <c r="K26" s="23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</row>
    <row r="27" spans="1:22" x14ac:dyDescent="0.35">
      <c r="J27" s="22"/>
      <c r="K27" s="23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</row>
    <row r="28" spans="1:22" x14ac:dyDescent="0.35">
      <c r="D28" s="18">
        <f>SUM(C26:D26)</f>
        <v>138998.31000000003</v>
      </c>
      <c r="I28" s="21">
        <f>SUM(G26:I26)</f>
        <v>138998.31</v>
      </c>
      <c r="J28" s="22"/>
      <c r="K28" s="23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</row>
    <row r="29" spans="1:22" x14ac:dyDescent="0.35">
      <c r="J29" s="23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</row>
    <row r="30" spans="1:22" x14ac:dyDescent="0.35">
      <c r="J30" s="23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</row>
    <row r="31" spans="1:22" x14ac:dyDescent="0.35">
      <c r="K31"/>
    </row>
    <row r="39" spans="9:9" x14ac:dyDescent="0.35">
      <c r="I39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34B61-D9A2-4372-93C8-C9AB1C3A6B08}">
  <dimension ref="A1:O125"/>
  <sheetViews>
    <sheetView workbookViewId="0">
      <selection activeCell="D15" sqref="D15"/>
    </sheetView>
  </sheetViews>
  <sheetFormatPr defaultColWidth="9.1796875" defaultRowHeight="10" x14ac:dyDescent="0.2"/>
  <cols>
    <col min="1" max="1" width="8.453125" style="68" customWidth="1"/>
    <col min="2" max="2" width="5.1796875" style="68" customWidth="1"/>
    <col min="3" max="3" width="31" style="68" customWidth="1"/>
    <col min="4" max="4" width="55.81640625" style="64" customWidth="1"/>
    <col min="5" max="5" width="19" style="64" customWidth="1"/>
    <col min="6" max="6" width="13.453125" style="65" customWidth="1"/>
    <col min="7" max="7" width="10.54296875" style="66" customWidth="1"/>
    <col min="8" max="8" width="9.1796875" style="67"/>
    <col min="9" max="10" width="9.54296875" style="67" customWidth="1"/>
    <col min="11" max="11" width="9.81640625" style="67" customWidth="1"/>
    <col min="12" max="12" width="9.26953125" style="67" customWidth="1"/>
    <col min="13" max="13" width="14.1796875" style="67" bestFit="1" customWidth="1"/>
    <col min="14" max="14" width="9.1796875" style="68"/>
    <col min="15" max="15" width="9.26953125" style="68" bestFit="1" customWidth="1"/>
    <col min="16" max="16384" width="9.1796875" style="68"/>
  </cols>
  <sheetData>
    <row r="1" spans="1:13" ht="10.5" x14ac:dyDescent="0.25">
      <c r="A1" s="62" t="s">
        <v>0</v>
      </c>
      <c r="B1" s="63"/>
      <c r="C1" s="62"/>
    </row>
    <row r="2" spans="1:13" x14ac:dyDescent="0.2">
      <c r="B2" s="69"/>
    </row>
    <row r="3" spans="1:13" ht="10.5" x14ac:dyDescent="0.25">
      <c r="A3" s="62" t="s">
        <v>88</v>
      </c>
      <c r="B3" s="63"/>
      <c r="C3" s="62"/>
    </row>
    <row r="4" spans="1:13" x14ac:dyDescent="0.2">
      <c r="B4" s="69"/>
    </row>
    <row r="5" spans="1:13" ht="10.5" x14ac:dyDescent="0.25">
      <c r="A5" s="62" t="s">
        <v>89</v>
      </c>
      <c r="B5" s="63"/>
      <c r="C5" s="62"/>
    </row>
    <row r="6" spans="1:13" ht="10.5" x14ac:dyDescent="0.25">
      <c r="A6" s="62"/>
      <c r="B6" s="63"/>
      <c r="C6" s="62"/>
    </row>
    <row r="7" spans="1:13" ht="21" x14ac:dyDescent="0.25">
      <c r="A7" s="70" t="s">
        <v>69</v>
      </c>
      <c r="B7" s="71" t="s">
        <v>90</v>
      </c>
      <c r="C7" s="70" t="s">
        <v>91</v>
      </c>
      <c r="D7" s="72" t="s">
        <v>70</v>
      </c>
      <c r="E7" s="72" t="s">
        <v>92</v>
      </c>
      <c r="F7" s="73" t="s">
        <v>93</v>
      </c>
      <c r="G7" s="74" t="s">
        <v>94</v>
      </c>
      <c r="H7" s="75" t="s">
        <v>95</v>
      </c>
      <c r="I7" s="76" t="s">
        <v>96</v>
      </c>
      <c r="J7" s="77" t="s">
        <v>97</v>
      </c>
      <c r="K7" s="75" t="s">
        <v>98</v>
      </c>
      <c r="L7" s="75" t="s">
        <v>99</v>
      </c>
      <c r="M7" s="75" t="s">
        <v>75</v>
      </c>
    </row>
    <row r="8" spans="1:13" x14ac:dyDescent="0.2">
      <c r="A8" s="78"/>
      <c r="B8" s="79">
        <v>1</v>
      </c>
      <c r="C8" s="80" t="s">
        <v>100</v>
      </c>
      <c r="D8" s="81" t="s">
        <v>101</v>
      </c>
      <c r="E8" s="81" t="s">
        <v>102</v>
      </c>
      <c r="F8" s="81">
        <v>342.04</v>
      </c>
      <c r="G8" s="82" t="s">
        <v>103</v>
      </c>
      <c r="H8" s="83"/>
      <c r="I8" s="84"/>
      <c r="J8" s="85"/>
      <c r="K8" s="83"/>
      <c r="L8" s="83"/>
      <c r="M8" s="83">
        <f t="shared" ref="M8:M17" si="0">F8-L8</f>
        <v>342.04</v>
      </c>
    </row>
    <row r="9" spans="1:13" x14ac:dyDescent="0.2">
      <c r="A9" s="78"/>
      <c r="B9" s="79">
        <v>2</v>
      </c>
      <c r="C9" s="86" t="s">
        <v>104</v>
      </c>
      <c r="D9" s="86" t="s">
        <v>105</v>
      </c>
      <c r="E9" s="87" t="s">
        <v>106</v>
      </c>
      <c r="F9" s="88">
        <v>30</v>
      </c>
      <c r="G9" s="89" t="s">
        <v>107</v>
      </c>
      <c r="H9" s="83"/>
      <c r="I9" s="84"/>
      <c r="J9" s="85"/>
      <c r="K9" s="83"/>
      <c r="L9" s="83"/>
      <c r="M9" s="83">
        <f t="shared" si="0"/>
        <v>30</v>
      </c>
    </row>
    <row r="10" spans="1:13" s="95" customFormat="1" ht="10.5" x14ac:dyDescent="0.25">
      <c r="A10" s="78"/>
      <c r="B10" s="79">
        <v>3</v>
      </c>
      <c r="C10" s="90" t="s">
        <v>108</v>
      </c>
      <c r="D10" s="91" t="s">
        <v>109</v>
      </c>
      <c r="E10" s="91" t="s">
        <v>110</v>
      </c>
      <c r="F10" s="88"/>
      <c r="G10" s="92"/>
      <c r="H10" s="93"/>
      <c r="I10" s="94"/>
      <c r="J10" s="83">
        <v>900</v>
      </c>
      <c r="K10" s="93"/>
      <c r="L10" s="93"/>
      <c r="M10" s="83">
        <v>0</v>
      </c>
    </row>
    <row r="11" spans="1:13" ht="13.5" customHeight="1" x14ac:dyDescent="0.2">
      <c r="A11" s="78"/>
      <c r="B11" s="79">
        <v>4</v>
      </c>
      <c r="C11" s="96" t="s">
        <v>111</v>
      </c>
      <c r="D11" s="97" t="s">
        <v>112</v>
      </c>
      <c r="E11" s="97" t="s">
        <v>113</v>
      </c>
      <c r="F11" s="98">
        <v>1878.8</v>
      </c>
      <c r="G11" s="89" t="s">
        <v>114</v>
      </c>
      <c r="H11" s="83"/>
      <c r="I11" s="84"/>
      <c r="J11" s="83"/>
      <c r="K11" s="83"/>
      <c r="L11" s="83"/>
      <c r="M11" s="83">
        <f t="shared" si="0"/>
        <v>1878.8</v>
      </c>
    </row>
    <row r="12" spans="1:13" ht="16.5" customHeight="1" x14ac:dyDescent="0.2">
      <c r="A12" s="78"/>
      <c r="B12" s="79">
        <v>5</v>
      </c>
      <c r="C12" s="90" t="s">
        <v>115</v>
      </c>
      <c r="D12" s="91" t="s">
        <v>116</v>
      </c>
      <c r="E12" s="91" t="s">
        <v>117</v>
      </c>
      <c r="F12" s="88">
        <v>81.5</v>
      </c>
      <c r="G12" s="99" t="s">
        <v>118</v>
      </c>
      <c r="H12" s="84"/>
      <c r="I12" s="84"/>
      <c r="J12" s="84"/>
      <c r="K12" s="84"/>
      <c r="L12" s="84"/>
      <c r="M12" s="83">
        <f t="shared" si="0"/>
        <v>81.5</v>
      </c>
    </row>
    <row r="13" spans="1:13" ht="13.5" customHeight="1" x14ac:dyDescent="0.2">
      <c r="A13" s="78"/>
      <c r="B13" s="79">
        <v>6</v>
      </c>
      <c r="C13" s="86" t="s">
        <v>100</v>
      </c>
      <c r="D13" s="86" t="s">
        <v>119</v>
      </c>
      <c r="E13" s="81" t="s">
        <v>102</v>
      </c>
      <c r="F13" s="100">
        <v>72</v>
      </c>
      <c r="G13" s="99" t="s">
        <v>118</v>
      </c>
      <c r="H13" s="84"/>
      <c r="I13" s="101"/>
      <c r="J13" s="84"/>
      <c r="K13" s="84"/>
      <c r="L13" s="84"/>
      <c r="M13" s="83">
        <f t="shared" si="0"/>
        <v>72</v>
      </c>
    </row>
    <row r="14" spans="1:13" ht="15" customHeight="1" x14ac:dyDescent="0.2">
      <c r="A14" s="78"/>
      <c r="B14" s="79">
        <v>7</v>
      </c>
      <c r="C14" s="102" t="s">
        <v>100</v>
      </c>
      <c r="D14" s="91" t="s">
        <v>120</v>
      </c>
      <c r="E14" s="81" t="s">
        <v>102</v>
      </c>
      <c r="F14" s="100">
        <v>1185.44</v>
      </c>
      <c r="G14" s="99" t="s">
        <v>121</v>
      </c>
      <c r="H14" s="84"/>
      <c r="I14" s="84"/>
      <c r="J14" s="84"/>
      <c r="K14" s="84"/>
      <c r="L14" s="103">
        <v>24.44</v>
      </c>
      <c r="M14" s="83">
        <f t="shared" si="0"/>
        <v>1161</v>
      </c>
    </row>
    <row r="15" spans="1:13" s="106" customFormat="1" ht="11.25" customHeight="1" x14ac:dyDescent="0.2">
      <c r="A15" s="104"/>
      <c r="B15" s="79">
        <v>8</v>
      </c>
      <c r="C15" s="102" t="s">
        <v>122</v>
      </c>
      <c r="D15" s="91" t="s">
        <v>123</v>
      </c>
      <c r="E15" s="91" t="s">
        <v>124</v>
      </c>
      <c r="F15" s="100"/>
      <c r="G15" s="105"/>
      <c r="H15" s="84">
        <v>966.91</v>
      </c>
      <c r="I15" s="84">
        <v>20</v>
      </c>
      <c r="J15" s="84"/>
      <c r="K15" s="84"/>
      <c r="L15" s="84"/>
      <c r="M15" s="83">
        <v>0</v>
      </c>
    </row>
    <row r="16" spans="1:13" s="106" customFormat="1" ht="11.25" customHeight="1" x14ac:dyDescent="0.2">
      <c r="A16" s="78"/>
      <c r="B16" s="79">
        <v>9</v>
      </c>
      <c r="C16" s="102" t="s">
        <v>125</v>
      </c>
      <c r="D16" s="91" t="s">
        <v>98</v>
      </c>
      <c r="E16" s="91" t="s">
        <v>126</v>
      </c>
      <c r="F16" s="100"/>
      <c r="G16" s="105"/>
      <c r="H16" s="84"/>
      <c r="I16" s="84"/>
      <c r="J16" s="84"/>
      <c r="K16" s="84">
        <v>91.2</v>
      </c>
      <c r="L16" s="84"/>
      <c r="M16" s="83">
        <v>0</v>
      </c>
    </row>
    <row r="17" spans="1:13" s="106" customFormat="1" ht="11.25" customHeight="1" x14ac:dyDescent="0.2">
      <c r="A17" s="104"/>
      <c r="B17" s="79">
        <v>10</v>
      </c>
      <c r="C17" s="90" t="s">
        <v>127</v>
      </c>
      <c r="D17" s="91" t="s">
        <v>128</v>
      </c>
      <c r="E17" s="91"/>
      <c r="F17" s="88">
        <v>1046.01</v>
      </c>
      <c r="G17" s="105" t="s">
        <v>129</v>
      </c>
      <c r="H17" s="84"/>
      <c r="I17" s="84"/>
      <c r="J17" s="84"/>
      <c r="K17" s="84"/>
      <c r="L17" s="84"/>
      <c r="M17" s="83">
        <f t="shared" si="0"/>
        <v>1046.01</v>
      </c>
    </row>
    <row r="18" spans="1:13" s="106" customFormat="1" ht="11.25" customHeight="1" x14ac:dyDescent="0.2">
      <c r="A18" s="78"/>
      <c r="B18" s="79">
        <v>11</v>
      </c>
      <c r="C18" s="90" t="s">
        <v>130</v>
      </c>
      <c r="D18" s="91" t="s">
        <v>131</v>
      </c>
      <c r="E18" s="91" t="s">
        <v>110</v>
      </c>
      <c r="F18" s="88"/>
      <c r="G18" s="105"/>
      <c r="H18" s="107"/>
      <c r="I18" s="84"/>
      <c r="J18" s="84">
        <v>4999</v>
      </c>
      <c r="K18" s="84"/>
      <c r="L18" s="84"/>
      <c r="M18" s="83">
        <v>0</v>
      </c>
    </row>
    <row r="19" spans="1:13" s="106" customFormat="1" ht="11.25" customHeight="1" x14ac:dyDescent="0.2">
      <c r="A19" s="78"/>
      <c r="B19" s="79">
        <v>12</v>
      </c>
      <c r="C19" s="90" t="s">
        <v>41</v>
      </c>
      <c r="D19" s="91" t="s">
        <v>132</v>
      </c>
      <c r="E19" s="91" t="s">
        <v>110</v>
      </c>
      <c r="F19" s="88"/>
      <c r="G19" s="105"/>
      <c r="H19" s="107"/>
      <c r="I19" s="84"/>
      <c r="J19" s="84">
        <v>3500</v>
      </c>
      <c r="K19" s="84"/>
      <c r="L19" s="84"/>
      <c r="M19" s="83">
        <v>0</v>
      </c>
    </row>
    <row r="20" spans="1:13" s="106" customFormat="1" ht="11.25" customHeight="1" x14ac:dyDescent="0.2">
      <c r="A20" s="78"/>
      <c r="B20" s="79">
        <v>13</v>
      </c>
      <c r="C20" s="90" t="s">
        <v>100</v>
      </c>
      <c r="D20" s="91" t="s">
        <v>133</v>
      </c>
      <c r="E20" s="81" t="s">
        <v>102</v>
      </c>
      <c r="F20" s="88">
        <v>1201.51</v>
      </c>
      <c r="G20" s="108" t="s">
        <v>134</v>
      </c>
      <c r="H20" s="109"/>
      <c r="I20" s="84"/>
      <c r="J20" s="84"/>
      <c r="K20" s="84"/>
      <c r="L20" s="84">
        <v>23.79</v>
      </c>
      <c r="M20" s="83">
        <f>F20-L20</f>
        <v>1177.72</v>
      </c>
    </row>
    <row r="21" spans="1:13" s="106" customFormat="1" ht="11.25" customHeight="1" x14ac:dyDescent="0.2">
      <c r="A21" s="104"/>
      <c r="B21" s="79">
        <v>14</v>
      </c>
      <c r="C21" s="90" t="s">
        <v>122</v>
      </c>
      <c r="D21" s="91" t="s">
        <v>135</v>
      </c>
      <c r="E21" s="91" t="s">
        <v>124</v>
      </c>
      <c r="F21" s="88"/>
      <c r="G21" s="105"/>
      <c r="H21" s="84">
        <v>966.91</v>
      </c>
      <c r="I21" s="84">
        <v>20</v>
      </c>
      <c r="J21" s="84"/>
      <c r="K21" s="84"/>
      <c r="L21" s="84"/>
      <c r="M21" s="83">
        <f>F21-L21</f>
        <v>0</v>
      </c>
    </row>
    <row r="22" spans="1:13" s="106" customFormat="1" ht="11.25" customHeight="1" x14ac:dyDescent="0.2">
      <c r="A22" s="104"/>
      <c r="B22" s="79">
        <v>15</v>
      </c>
      <c r="C22" s="110" t="s">
        <v>122</v>
      </c>
      <c r="D22" s="110" t="s">
        <v>46</v>
      </c>
      <c r="E22" s="110"/>
      <c r="F22" s="111">
        <v>40</v>
      </c>
      <c r="G22" s="105"/>
      <c r="H22" s="84"/>
      <c r="I22" s="84"/>
      <c r="J22" s="84"/>
      <c r="K22" s="84"/>
      <c r="L22" s="84"/>
      <c r="M22" s="83">
        <v>40</v>
      </c>
    </row>
    <row r="23" spans="1:13" s="106" customFormat="1" ht="11.25" customHeight="1" x14ac:dyDescent="0.2">
      <c r="A23" s="78"/>
      <c r="B23" s="79">
        <v>16</v>
      </c>
      <c r="C23" s="90" t="s">
        <v>125</v>
      </c>
      <c r="D23" s="91" t="s">
        <v>98</v>
      </c>
      <c r="E23" s="91" t="s">
        <v>126</v>
      </c>
      <c r="F23" s="88"/>
      <c r="G23" s="105"/>
      <c r="H23" s="84"/>
      <c r="I23" s="84"/>
      <c r="J23" s="84"/>
      <c r="K23" s="84">
        <v>91.2</v>
      </c>
      <c r="L23" s="84"/>
      <c r="M23" s="83">
        <f>F23-L23</f>
        <v>0</v>
      </c>
    </row>
    <row r="24" spans="1:13" s="106" customFormat="1" ht="11.25" customHeight="1" x14ac:dyDescent="0.25">
      <c r="A24" s="104"/>
      <c r="B24" s="79">
        <v>17</v>
      </c>
      <c r="C24" s="112" t="s">
        <v>136</v>
      </c>
      <c r="D24" s="113" t="s">
        <v>137</v>
      </c>
      <c r="E24" s="113" t="s">
        <v>102</v>
      </c>
      <c r="F24" s="114">
        <v>20</v>
      </c>
      <c r="G24" s="105"/>
      <c r="H24" s="84"/>
      <c r="I24" s="84"/>
      <c r="J24" s="84"/>
      <c r="K24" s="84"/>
      <c r="L24" s="84">
        <v>3.33</v>
      </c>
      <c r="M24" s="83">
        <f t="shared" ref="M24:M42" si="1">F24-L24</f>
        <v>16.670000000000002</v>
      </c>
    </row>
    <row r="25" spans="1:13" s="106" customFormat="1" ht="10.5" x14ac:dyDescent="0.25">
      <c r="A25" s="78"/>
      <c r="B25" s="79">
        <v>18</v>
      </c>
      <c r="C25" s="115" t="s">
        <v>122</v>
      </c>
      <c r="D25" s="115" t="s">
        <v>138</v>
      </c>
      <c r="E25" s="91" t="s">
        <v>124</v>
      </c>
      <c r="F25" s="116"/>
      <c r="G25" s="105"/>
      <c r="H25" s="84">
        <v>966.71</v>
      </c>
      <c r="I25" s="84">
        <f>26.85+6.85*2</f>
        <v>40.549999999999997</v>
      </c>
      <c r="J25" s="84"/>
      <c r="K25" s="84"/>
      <c r="L25" s="94"/>
      <c r="M25" s="83">
        <f t="shared" si="1"/>
        <v>0</v>
      </c>
    </row>
    <row r="26" spans="1:13" s="106" customFormat="1" ht="12" customHeight="1" x14ac:dyDescent="0.25">
      <c r="A26" s="104"/>
      <c r="B26" s="79">
        <v>19</v>
      </c>
      <c r="C26" s="115" t="s">
        <v>125</v>
      </c>
      <c r="D26" s="115" t="s">
        <v>98</v>
      </c>
      <c r="E26" s="91" t="s">
        <v>126</v>
      </c>
      <c r="F26" s="116"/>
      <c r="G26" s="105"/>
      <c r="H26" s="84"/>
      <c r="I26" s="84"/>
      <c r="J26" s="84"/>
      <c r="K26" s="84">
        <f>91.4+91.2</f>
        <v>182.60000000000002</v>
      </c>
      <c r="L26" s="94"/>
      <c r="M26" s="83">
        <f t="shared" si="1"/>
        <v>0</v>
      </c>
    </row>
    <row r="27" spans="1:13" s="106" customFormat="1" x14ac:dyDescent="0.2">
      <c r="A27" s="104"/>
      <c r="B27" s="79">
        <v>20</v>
      </c>
      <c r="C27" s="110" t="s">
        <v>139</v>
      </c>
      <c r="D27" s="110" t="s">
        <v>140</v>
      </c>
      <c r="E27" s="110" t="s">
        <v>141</v>
      </c>
      <c r="F27" s="111">
        <v>178.2</v>
      </c>
      <c r="G27" s="105" t="s">
        <v>142</v>
      </c>
      <c r="H27" s="84"/>
      <c r="I27" s="84"/>
      <c r="J27" s="84"/>
      <c r="K27" s="84"/>
      <c r="L27" s="84">
        <v>29.7</v>
      </c>
      <c r="M27" s="83">
        <f t="shared" si="1"/>
        <v>148.5</v>
      </c>
    </row>
    <row r="28" spans="1:13" s="106" customFormat="1" x14ac:dyDescent="0.2">
      <c r="A28" s="104"/>
      <c r="B28" s="79">
        <v>21</v>
      </c>
      <c r="C28" s="117" t="s">
        <v>143</v>
      </c>
      <c r="D28" s="117" t="s">
        <v>144</v>
      </c>
      <c r="E28" s="117" t="s">
        <v>141</v>
      </c>
      <c r="F28" s="116">
        <v>200</v>
      </c>
      <c r="G28" s="105"/>
      <c r="H28" s="84"/>
      <c r="I28" s="84"/>
      <c r="J28" s="84"/>
      <c r="K28" s="84"/>
      <c r="L28" s="84"/>
      <c r="M28" s="83">
        <f t="shared" si="1"/>
        <v>200</v>
      </c>
    </row>
    <row r="29" spans="1:13" s="106" customFormat="1" x14ac:dyDescent="0.2">
      <c r="A29" s="104"/>
      <c r="B29" s="79">
        <v>22</v>
      </c>
      <c r="C29" s="117" t="s">
        <v>122</v>
      </c>
      <c r="D29" s="117" t="s">
        <v>145</v>
      </c>
      <c r="E29" s="117" t="s">
        <v>102</v>
      </c>
      <c r="F29" s="116">
        <v>220</v>
      </c>
      <c r="G29" s="105" t="s">
        <v>146</v>
      </c>
      <c r="H29" s="84"/>
      <c r="I29" s="84"/>
      <c r="J29" s="84"/>
      <c r="K29" s="84"/>
      <c r="L29" s="84">
        <v>36.67</v>
      </c>
      <c r="M29" s="83">
        <f t="shared" si="1"/>
        <v>183.32999999999998</v>
      </c>
    </row>
    <row r="30" spans="1:13" s="106" customFormat="1" x14ac:dyDescent="0.2">
      <c r="A30" s="104"/>
      <c r="B30" s="79">
        <v>23</v>
      </c>
      <c r="C30" s="102" t="s">
        <v>104</v>
      </c>
      <c r="D30" s="86" t="s">
        <v>147</v>
      </c>
      <c r="E30" s="87" t="s">
        <v>106</v>
      </c>
      <c r="F30" s="100">
        <v>44</v>
      </c>
      <c r="G30" s="105" t="s">
        <v>148</v>
      </c>
      <c r="H30" s="84"/>
      <c r="I30" s="84"/>
      <c r="J30" s="84"/>
      <c r="K30" s="84"/>
      <c r="L30" s="84"/>
      <c r="M30" s="83">
        <f t="shared" si="1"/>
        <v>44</v>
      </c>
    </row>
    <row r="31" spans="1:13" s="106" customFormat="1" x14ac:dyDescent="0.2">
      <c r="A31" s="104"/>
      <c r="B31" s="79">
        <v>24</v>
      </c>
      <c r="C31" s="102" t="s">
        <v>100</v>
      </c>
      <c r="D31" s="118" t="s">
        <v>149</v>
      </c>
      <c r="E31" s="81" t="s">
        <v>102</v>
      </c>
      <c r="F31" s="100">
        <v>1224.57</v>
      </c>
      <c r="G31" s="108" t="s">
        <v>150</v>
      </c>
      <c r="H31" s="84"/>
      <c r="I31" s="84"/>
      <c r="J31" s="84"/>
      <c r="K31" s="84"/>
      <c r="L31" s="84">
        <v>22.63</v>
      </c>
      <c r="M31" s="83">
        <f t="shared" si="1"/>
        <v>1201.9399999999998</v>
      </c>
    </row>
    <row r="32" spans="1:13" s="106" customFormat="1" x14ac:dyDescent="0.2">
      <c r="A32" s="104"/>
      <c r="B32" s="79">
        <v>25</v>
      </c>
      <c r="C32" s="102" t="s">
        <v>100</v>
      </c>
      <c r="D32" s="118" t="s">
        <v>151</v>
      </c>
      <c r="E32" s="81" t="s">
        <v>102</v>
      </c>
      <c r="F32" s="100">
        <v>541.52</v>
      </c>
      <c r="G32" s="108" t="s">
        <v>152</v>
      </c>
      <c r="H32" s="84"/>
      <c r="I32" s="84"/>
      <c r="J32" s="84"/>
      <c r="K32" s="84"/>
      <c r="L32" s="84">
        <f>20.79+16.97</f>
        <v>37.76</v>
      </c>
      <c r="M32" s="83">
        <f t="shared" si="1"/>
        <v>503.76</v>
      </c>
    </row>
    <row r="33" spans="1:13" s="106" customFormat="1" x14ac:dyDescent="0.2">
      <c r="A33" s="104"/>
      <c r="B33" s="79">
        <v>26</v>
      </c>
      <c r="C33" s="102" t="s">
        <v>104</v>
      </c>
      <c r="D33" s="91" t="s">
        <v>153</v>
      </c>
      <c r="E33" s="87" t="s">
        <v>106</v>
      </c>
      <c r="F33" s="100">
        <v>44</v>
      </c>
      <c r="G33" s="105" t="s">
        <v>154</v>
      </c>
      <c r="H33" s="84"/>
      <c r="I33" s="84"/>
      <c r="J33" s="84"/>
      <c r="K33" s="84"/>
      <c r="L33" s="84"/>
      <c r="M33" s="83">
        <f t="shared" si="1"/>
        <v>44</v>
      </c>
    </row>
    <row r="34" spans="1:13" s="106" customFormat="1" x14ac:dyDescent="0.2">
      <c r="A34" s="104"/>
      <c r="B34" s="79">
        <v>27</v>
      </c>
      <c r="C34" s="102" t="s">
        <v>122</v>
      </c>
      <c r="D34" s="91" t="s">
        <v>155</v>
      </c>
      <c r="E34" s="91" t="s">
        <v>124</v>
      </c>
      <c r="F34" s="100"/>
      <c r="G34" s="105"/>
      <c r="H34" s="84">
        <v>966.71</v>
      </c>
      <c r="I34" s="84">
        <v>20</v>
      </c>
      <c r="J34" s="84"/>
      <c r="K34" s="84"/>
      <c r="L34" s="84"/>
      <c r="M34" s="83">
        <f t="shared" si="1"/>
        <v>0</v>
      </c>
    </row>
    <row r="35" spans="1:13" s="106" customFormat="1" x14ac:dyDescent="0.2">
      <c r="A35" s="104"/>
      <c r="B35" s="79">
        <v>28</v>
      </c>
      <c r="C35" s="102" t="s">
        <v>122</v>
      </c>
      <c r="D35" s="91" t="s">
        <v>156</v>
      </c>
      <c r="E35" s="91" t="s">
        <v>126</v>
      </c>
      <c r="F35" s="100">
        <v>16.36</v>
      </c>
      <c r="G35" s="105"/>
      <c r="H35" s="84"/>
      <c r="I35" s="84"/>
      <c r="J35" s="84"/>
      <c r="K35" s="84"/>
      <c r="L35" s="84"/>
      <c r="M35" s="83">
        <f t="shared" si="1"/>
        <v>16.36</v>
      </c>
    </row>
    <row r="36" spans="1:13" s="106" customFormat="1" ht="13.5" customHeight="1" x14ac:dyDescent="0.2">
      <c r="A36" s="119"/>
      <c r="B36" s="79">
        <v>29</v>
      </c>
      <c r="C36" s="112" t="s">
        <v>157</v>
      </c>
      <c r="D36" s="91" t="s">
        <v>158</v>
      </c>
      <c r="E36" s="91" t="s">
        <v>110</v>
      </c>
      <c r="F36" s="100"/>
      <c r="G36" s="108"/>
      <c r="H36" s="84"/>
      <c r="I36" s="84"/>
      <c r="J36" s="84">
        <v>460</v>
      </c>
      <c r="K36" s="84"/>
      <c r="L36" s="84"/>
      <c r="M36" s="83">
        <f t="shared" si="1"/>
        <v>0</v>
      </c>
    </row>
    <row r="37" spans="1:13" s="106" customFormat="1" ht="13.5" customHeight="1" x14ac:dyDescent="0.2">
      <c r="A37" s="119"/>
      <c r="B37" s="79">
        <v>30</v>
      </c>
      <c r="C37" s="86" t="s">
        <v>159</v>
      </c>
      <c r="D37" s="91" t="s">
        <v>160</v>
      </c>
      <c r="E37" s="91" t="s">
        <v>161</v>
      </c>
      <c r="F37" s="100">
        <v>2400</v>
      </c>
      <c r="G37" s="105" t="s">
        <v>162</v>
      </c>
      <c r="H37" s="84"/>
      <c r="I37" s="84"/>
      <c r="J37" s="84"/>
      <c r="K37" s="84"/>
      <c r="L37" s="84">
        <v>400</v>
      </c>
      <c r="M37" s="83">
        <f t="shared" si="1"/>
        <v>2000</v>
      </c>
    </row>
    <row r="38" spans="1:13" s="106" customFormat="1" ht="13.5" customHeight="1" x14ac:dyDescent="0.2">
      <c r="A38" s="119"/>
      <c r="B38" s="79">
        <v>31</v>
      </c>
      <c r="C38" s="86" t="s">
        <v>100</v>
      </c>
      <c r="D38" s="86" t="s">
        <v>163</v>
      </c>
      <c r="E38" s="81" t="s">
        <v>102</v>
      </c>
      <c r="F38" s="100">
        <v>1308.6199999999999</v>
      </c>
      <c r="G38" s="108" t="s">
        <v>164</v>
      </c>
      <c r="H38" s="84"/>
      <c r="I38" s="84"/>
      <c r="J38" s="84"/>
      <c r="K38" s="84"/>
      <c r="L38" s="84">
        <v>29.97</v>
      </c>
      <c r="M38" s="83">
        <f t="shared" si="1"/>
        <v>1278.6499999999999</v>
      </c>
    </row>
    <row r="39" spans="1:13" s="106" customFormat="1" ht="13.5" customHeight="1" x14ac:dyDescent="0.2">
      <c r="A39" s="119"/>
      <c r="B39" s="79">
        <v>32</v>
      </c>
      <c r="C39" s="86" t="s">
        <v>100</v>
      </c>
      <c r="D39" s="86" t="s">
        <v>165</v>
      </c>
      <c r="E39" s="81" t="s">
        <v>102</v>
      </c>
      <c r="F39" s="100">
        <v>626.4</v>
      </c>
      <c r="G39" s="108" t="s">
        <v>166</v>
      </c>
      <c r="H39" s="84"/>
      <c r="I39" s="84"/>
      <c r="J39" s="84"/>
      <c r="K39" s="84"/>
      <c r="L39" s="84">
        <v>4.4000000000000004</v>
      </c>
      <c r="M39" s="83">
        <f t="shared" si="1"/>
        <v>622</v>
      </c>
    </row>
    <row r="40" spans="1:13" s="106" customFormat="1" ht="13.5" customHeight="1" x14ac:dyDescent="0.2">
      <c r="A40" s="119"/>
      <c r="B40" s="79">
        <v>33</v>
      </c>
      <c r="C40" s="102" t="s">
        <v>122</v>
      </c>
      <c r="D40" s="91" t="s">
        <v>167</v>
      </c>
      <c r="E40" s="91" t="s">
        <v>124</v>
      </c>
      <c r="F40" s="100"/>
      <c r="G40" s="108"/>
      <c r="H40" s="84">
        <v>966.71</v>
      </c>
      <c r="I40" s="84">
        <v>20</v>
      </c>
      <c r="J40" s="84"/>
      <c r="K40" s="84"/>
      <c r="L40" s="84"/>
      <c r="M40" s="83">
        <f t="shared" si="1"/>
        <v>0</v>
      </c>
    </row>
    <row r="41" spans="1:13" s="106" customFormat="1" ht="13.5" customHeight="1" x14ac:dyDescent="0.2">
      <c r="A41" s="119"/>
      <c r="B41" s="79">
        <v>34</v>
      </c>
      <c r="C41" s="112" t="s">
        <v>125</v>
      </c>
      <c r="D41" s="91" t="s">
        <v>98</v>
      </c>
      <c r="E41" s="91" t="s">
        <v>126</v>
      </c>
      <c r="F41" s="100"/>
      <c r="G41" s="105"/>
      <c r="H41" s="84"/>
      <c r="I41" s="84"/>
      <c r="J41" s="84"/>
      <c r="K41" s="84">
        <v>91.4</v>
      </c>
      <c r="L41" s="84"/>
      <c r="M41" s="83">
        <f t="shared" si="1"/>
        <v>0</v>
      </c>
    </row>
    <row r="42" spans="1:13" s="106" customFormat="1" ht="13.5" customHeight="1" x14ac:dyDescent="0.2">
      <c r="A42" s="119"/>
      <c r="B42" s="79">
        <v>35</v>
      </c>
      <c r="C42" s="102" t="s">
        <v>168</v>
      </c>
      <c r="D42" s="91" t="s">
        <v>169</v>
      </c>
      <c r="E42" s="91" t="s">
        <v>126</v>
      </c>
      <c r="F42" s="100">
        <v>60</v>
      </c>
      <c r="G42" s="105" t="s">
        <v>170</v>
      </c>
      <c r="H42" s="84"/>
      <c r="I42" s="84"/>
      <c r="J42" s="84"/>
      <c r="K42" s="84"/>
      <c r="L42" s="84"/>
      <c r="M42" s="83">
        <f t="shared" si="1"/>
        <v>60</v>
      </c>
    </row>
    <row r="43" spans="1:13" s="106" customFormat="1" ht="13.5" customHeight="1" x14ac:dyDescent="0.2">
      <c r="A43" s="119"/>
      <c r="B43" s="79">
        <v>36</v>
      </c>
      <c r="C43" s="120" t="s">
        <v>171</v>
      </c>
      <c r="D43" s="118" t="s">
        <v>172</v>
      </c>
      <c r="E43" s="118" t="s">
        <v>173</v>
      </c>
      <c r="F43" s="121">
        <v>132.55000000000001</v>
      </c>
      <c r="G43" s="105" t="s">
        <v>174</v>
      </c>
      <c r="H43" s="84"/>
      <c r="I43" s="84"/>
      <c r="J43" s="84"/>
      <c r="K43" s="84"/>
      <c r="L43" s="84"/>
      <c r="M43" s="83">
        <v>132.55000000000001</v>
      </c>
    </row>
    <row r="44" spans="1:13" s="106" customFormat="1" ht="13.5" customHeight="1" x14ac:dyDescent="0.2">
      <c r="A44" s="119"/>
      <c r="B44" s="79">
        <v>37</v>
      </c>
      <c r="C44" s="120" t="s">
        <v>122</v>
      </c>
      <c r="D44" s="118" t="s">
        <v>175</v>
      </c>
      <c r="E44" s="112" t="s">
        <v>126</v>
      </c>
      <c r="F44" s="121">
        <v>143.88</v>
      </c>
      <c r="G44" s="105"/>
      <c r="H44" s="84"/>
      <c r="I44" s="84"/>
      <c r="J44" s="84"/>
      <c r="K44" s="84"/>
      <c r="L44" s="84">
        <v>23.98</v>
      </c>
      <c r="M44" s="83">
        <f t="shared" ref="M44:M107" si="2">F44-L44</f>
        <v>119.89999999999999</v>
      </c>
    </row>
    <row r="45" spans="1:13" s="106" customFormat="1" ht="13.5" customHeight="1" x14ac:dyDescent="0.2">
      <c r="A45" s="119"/>
      <c r="B45" s="79">
        <v>38</v>
      </c>
      <c r="C45" s="120" t="s">
        <v>100</v>
      </c>
      <c r="D45" s="118" t="s">
        <v>176</v>
      </c>
      <c r="E45" s="81" t="s">
        <v>102</v>
      </c>
      <c r="F45" s="121">
        <v>1260.9100000000001</v>
      </c>
      <c r="G45" s="108" t="s">
        <v>177</v>
      </c>
      <c r="H45" s="84"/>
      <c r="I45" s="84"/>
      <c r="J45" s="84"/>
      <c r="K45" s="84"/>
      <c r="L45" s="84">
        <v>22.02</v>
      </c>
      <c r="M45" s="83">
        <f t="shared" si="2"/>
        <v>1238.8900000000001</v>
      </c>
    </row>
    <row r="46" spans="1:13" s="106" customFormat="1" ht="13.5" customHeight="1" x14ac:dyDescent="0.2">
      <c r="A46" s="119"/>
      <c r="B46" s="79">
        <v>39</v>
      </c>
      <c r="C46" s="86" t="s">
        <v>100</v>
      </c>
      <c r="D46" s="86" t="s">
        <v>178</v>
      </c>
      <c r="E46" s="81" t="s">
        <v>102</v>
      </c>
      <c r="F46" s="100">
        <v>108</v>
      </c>
      <c r="G46" s="108" t="s">
        <v>177</v>
      </c>
      <c r="H46" s="84"/>
      <c r="I46" s="84"/>
      <c r="J46" s="84"/>
      <c r="K46" s="84"/>
      <c r="L46" s="84">
        <v>18</v>
      </c>
      <c r="M46" s="83">
        <f t="shared" si="2"/>
        <v>90</v>
      </c>
    </row>
    <row r="47" spans="1:13" s="106" customFormat="1" ht="13.5" customHeight="1" x14ac:dyDescent="0.2">
      <c r="A47" s="119"/>
      <c r="B47" s="79">
        <v>40</v>
      </c>
      <c r="C47" s="86" t="s">
        <v>100</v>
      </c>
      <c r="D47" s="86" t="s">
        <v>179</v>
      </c>
      <c r="E47" s="81" t="s">
        <v>102</v>
      </c>
      <c r="F47" s="100">
        <v>450</v>
      </c>
      <c r="G47" s="108" t="s">
        <v>180</v>
      </c>
      <c r="H47" s="84"/>
      <c r="I47" s="84"/>
      <c r="J47" s="84"/>
      <c r="K47" s="84"/>
      <c r="L47" s="84"/>
      <c r="M47" s="83">
        <f t="shared" si="2"/>
        <v>450</v>
      </c>
    </row>
    <row r="48" spans="1:13" s="106" customFormat="1" ht="13.5" customHeight="1" x14ac:dyDescent="0.2">
      <c r="A48" s="119"/>
      <c r="B48" s="79">
        <v>41</v>
      </c>
      <c r="C48" s="86" t="s">
        <v>122</v>
      </c>
      <c r="D48" s="91" t="s">
        <v>181</v>
      </c>
      <c r="E48" s="91" t="s">
        <v>124</v>
      </c>
      <c r="F48" s="100"/>
      <c r="G48" s="105"/>
      <c r="H48" s="84">
        <v>966.71</v>
      </c>
      <c r="I48" s="84">
        <v>20</v>
      </c>
      <c r="J48" s="84"/>
      <c r="K48" s="84"/>
      <c r="L48" s="84"/>
      <c r="M48" s="83">
        <f t="shared" si="2"/>
        <v>0</v>
      </c>
    </row>
    <row r="49" spans="1:13" s="106" customFormat="1" ht="13.5" customHeight="1" x14ac:dyDescent="0.2">
      <c r="A49" s="119"/>
      <c r="B49" s="79">
        <v>42</v>
      </c>
      <c r="C49" s="122" t="s">
        <v>125</v>
      </c>
      <c r="D49" s="123" t="s">
        <v>98</v>
      </c>
      <c r="E49" s="91" t="s">
        <v>126</v>
      </c>
      <c r="F49" s="124"/>
      <c r="G49" s="105"/>
      <c r="H49" s="84"/>
      <c r="I49" s="84"/>
      <c r="J49" s="84"/>
      <c r="K49" s="84">
        <v>91.2</v>
      </c>
      <c r="L49" s="84"/>
      <c r="M49" s="83">
        <f t="shared" si="2"/>
        <v>0</v>
      </c>
    </row>
    <row r="50" spans="1:13" s="106" customFormat="1" x14ac:dyDescent="0.2">
      <c r="A50" s="119"/>
      <c r="B50" s="79">
        <v>43</v>
      </c>
      <c r="C50" s="122" t="s">
        <v>143</v>
      </c>
      <c r="D50" s="123" t="s">
        <v>182</v>
      </c>
      <c r="E50" s="123" t="s">
        <v>141</v>
      </c>
      <c r="F50" s="109">
        <v>200</v>
      </c>
      <c r="G50" s="105"/>
      <c r="H50" s="84"/>
      <c r="I50" s="84"/>
      <c r="J50" s="84"/>
      <c r="K50" s="84"/>
      <c r="L50" s="84"/>
      <c r="M50" s="83">
        <f t="shared" si="2"/>
        <v>200</v>
      </c>
    </row>
    <row r="51" spans="1:13" s="106" customFormat="1" x14ac:dyDescent="0.2">
      <c r="A51" s="119"/>
      <c r="B51" s="79">
        <v>44</v>
      </c>
      <c r="C51" s="122" t="s">
        <v>183</v>
      </c>
      <c r="D51" s="91" t="s">
        <v>184</v>
      </c>
      <c r="E51" s="87" t="s">
        <v>106</v>
      </c>
      <c r="F51" s="109">
        <v>38.93</v>
      </c>
      <c r="G51" s="105" t="s">
        <v>185</v>
      </c>
      <c r="H51" s="84"/>
      <c r="I51" s="84"/>
      <c r="J51" s="84"/>
      <c r="K51" s="84"/>
      <c r="L51" s="84">
        <v>6.49</v>
      </c>
      <c r="M51" s="83">
        <f t="shared" si="2"/>
        <v>32.44</v>
      </c>
    </row>
    <row r="52" spans="1:13" s="106" customFormat="1" x14ac:dyDescent="0.2">
      <c r="A52" s="119"/>
      <c r="B52" s="79">
        <v>45</v>
      </c>
      <c r="C52" s="115" t="s">
        <v>104</v>
      </c>
      <c r="D52" s="125" t="s">
        <v>186</v>
      </c>
      <c r="E52" s="87" t="s">
        <v>106</v>
      </c>
      <c r="F52" s="116">
        <v>74</v>
      </c>
      <c r="G52" s="105" t="s">
        <v>187</v>
      </c>
      <c r="H52" s="84"/>
      <c r="I52" s="84"/>
      <c r="J52" s="84"/>
      <c r="K52" s="84"/>
      <c r="L52" s="84"/>
      <c r="M52" s="83">
        <f t="shared" si="2"/>
        <v>74</v>
      </c>
    </row>
    <row r="53" spans="1:13" s="106" customFormat="1" x14ac:dyDescent="0.2">
      <c r="A53" s="119"/>
      <c r="B53" s="79">
        <v>46</v>
      </c>
      <c r="C53" s="102" t="s">
        <v>100</v>
      </c>
      <c r="D53" s="91" t="s">
        <v>188</v>
      </c>
      <c r="E53" s="81" t="s">
        <v>102</v>
      </c>
      <c r="F53" s="100">
        <v>63.98</v>
      </c>
      <c r="G53" s="105"/>
      <c r="H53" s="84"/>
      <c r="I53" s="84"/>
      <c r="J53" s="84"/>
      <c r="K53" s="84"/>
      <c r="L53" s="84">
        <v>10.67</v>
      </c>
      <c r="M53" s="83">
        <f t="shared" si="2"/>
        <v>53.309999999999995</v>
      </c>
    </row>
    <row r="54" spans="1:13" s="106" customFormat="1" x14ac:dyDescent="0.2">
      <c r="A54" s="119"/>
      <c r="B54" s="79">
        <v>47</v>
      </c>
      <c r="C54" s="102" t="s">
        <v>139</v>
      </c>
      <c r="D54" s="91" t="s">
        <v>189</v>
      </c>
      <c r="E54" s="91" t="s">
        <v>141</v>
      </c>
      <c r="F54" s="100">
        <v>194.7</v>
      </c>
      <c r="G54" s="105" t="s">
        <v>190</v>
      </c>
      <c r="H54" s="84"/>
      <c r="I54" s="84"/>
      <c r="J54" s="84"/>
      <c r="K54" s="84"/>
      <c r="L54" s="84">
        <v>32.450000000000003</v>
      </c>
      <c r="M54" s="83">
        <f t="shared" si="2"/>
        <v>162.25</v>
      </c>
    </row>
    <row r="55" spans="1:13" s="106" customFormat="1" x14ac:dyDescent="0.2">
      <c r="A55" s="119"/>
      <c r="B55" s="79">
        <v>48</v>
      </c>
      <c r="C55" s="102" t="s">
        <v>100</v>
      </c>
      <c r="D55" s="126" t="s">
        <v>191</v>
      </c>
      <c r="E55" s="81" t="s">
        <v>102</v>
      </c>
      <c r="F55" s="100">
        <v>318</v>
      </c>
      <c r="G55" s="108" t="s">
        <v>192</v>
      </c>
      <c r="H55" s="84"/>
      <c r="I55" s="84"/>
      <c r="J55" s="84"/>
      <c r="K55" s="84"/>
      <c r="L55" s="84"/>
      <c r="M55" s="83">
        <f t="shared" si="2"/>
        <v>318</v>
      </c>
    </row>
    <row r="56" spans="1:13" s="106" customFormat="1" x14ac:dyDescent="0.2">
      <c r="A56" s="119"/>
      <c r="B56" s="79">
        <v>49</v>
      </c>
      <c r="C56" s="102" t="s">
        <v>100</v>
      </c>
      <c r="D56" s="126" t="s">
        <v>193</v>
      </c>
      <c r="E56" s="81" t="s">
        <v>102</v>
      </c>
      <c r="F56" s="100">
        <v>119.76</v>
      </c>
      <c r="G56" s="108" t="s">
        <v>192</v>
      </c>
      <c r="H56" s="84"/>
      <c r="I56" s="84"/>
      <c r="J56" s="84"/>
      <c r="K56" s="84"/>
      <c r="L56" s="84">
        <v>19.96</v>
      </c>
      <c r="M56" s="83">
        <f t="shared" si="2"/>
        <v>99.800000000000011</v>
      </c>
    </row>
    <row r="57" spans="1:13" s="106" customFormat="1" x14ac:dyDescent="0.2">
      <c r="A57" s="119"/>
      <c r="B57" s="79">
        <v>50</v>
      </c>
      <c r="C57" s="86" t="s">
        <v>100</v>
      </c>
      <c r="D57" s="97" t="s">
        <v>194</v>
      </c>
      <c r="E57" s="81" t="s">
        <v>102</v>
      </c>
      <c r="F57" s="100">
        <v>1346.05</v>
      </c>
      <c r="G57" s="108" t="s">
        <v>195</v>
      </c>
      <c r="H57" s="84"/>
      <c r="I57" s="84"/>
      <c r="J57" s="84"/>
      <c r="K57" s="84"/>
      <c r="L57" s="84">
        <v>23.71</v>
      </c>
      <c r="M57" s="83">
        <f t="shared" si="2"/>
        <v>1322.34</v>
      </c>
    </row>
    <row r="58" spans="1:13" s="106" customFormat="1" x14ac:dyDescent="0.2">
      <c r="A58" s="119"/>
      <c r="B58" s="79">
        <v>51</v>
      </c>
      <c r="C58" s="86" t="s">
        <v>159</v>
      </c>
      <c r="D58" s="127" t="s">
        <v>160</v>
      </c>
      <c r="E58" s="91" t="s">
        <v>161</v>
      </c>
      <c r="F58" s="100">
        <v>1200</v>
      </c>
      <c r="G58" s="105" t="s">
        <v>196</v>
      </c>
      <c r="H58" s="84"/>
      <c r="I58" s="84"/>
      <c r="J58" s="84"/>
      <c r="K58" s="84"/>
      <c r="L58" s="84">
        <v>200</v>
      </c>
      <c r="M58" s="83">
        <f t="shared" si="2"/>
        <v>1000</v>
      </c>
    </row>
    <row r="59" spans="1:13" s="106" customFormat="1" ht="10.5" x14ac:dyDescent="0.25">
      <c r="A59" s="119"/>
      <c r="B59" s="79">
        <v>52</v>
      </c>
      <c r="C59" s="102" t="s">
        <v>197</v>
      </c>
      <c r="D59" s="91" t="s">
        <v>198</v>
      </c>
      <c r="E59" s="91"/>
      <c r="F59" s="100">
        <v>480</v>
      </c>
      <c r="G59" s="105" t="s">
        <v>199</v>
      </c>
      <c r="H59" s="94"/>
      <c r="I59" s="94"/>
      <c r="J59" s="94"/>
      <c r="K59" s="84"/>
      <c r="L59" s="84">
        <v>80</v>
      </c>
      <c r="M59" s="83">
        <f t="shared" si="2"/>
        <v>400</v>
      </c>
    </row>
    <row r="60" spans="1:13" s="106" customFormat="1" ht="10.5" x14ac:dyDescent="0.25">
      <c r="A60" s="119"/>
      <c r="B60" s="79">
        <v>53</v>
      </c>
      <c r="C60" s="102" t="s">
        <v>200</v>
      </c>
      <c r="D60" s="91" t="s">
        <v>201</v>
      </c>
      <c r="E60" s="91" t="s">
        <v>202</v>
      </c>
      <c r="F60" s="100">
        <v>1980</v>
      </c>
      <c r="G60" s="105" t="s">
        <v>203</v>
      </c>
      <c r="H60" s="94"/>
      <c r="I60" s="94"/>
      <c r="J60" s="94"/>
      <c r="K60" s="84"/>
      <c r="L60" s="84">
        <v>330</v>
      </c>
      <c r="M60" s="83">
        <f t="shared" si="2"/>
        <v>1650</v>
      </c>
    </row>
    <row r="61" spans="1:13" s="106" customFormat="1" x14ac:dyDescent="0.2">
      <c r="A61" s="119"/>
      <c r="B61" s="79">
        <v>54</v>
      </c>
      <c r="C61" s="102" t="s">
        <v>122</v>
      </c>
      <c r="D61" s="91" t="s">
        <v>204</v>
      </c>
      <c r="E61" s="91" t="s">
        <v>124</v>
      </c>
      <c r="F61" s="100"/>
      <c r="G61" s="105"/>
      <c r="H61" s="84">
        <v>966.91</v>
      </c>
      <c r="I61" s="84">
        <v>20</v>
      </c>
      <c r="J61" s="84"/>
      <c r="K61" s="84"/>
      <c r="L61" s="128"/>
      <c r="M61" s="83">
        <f t="shared" si="2"/>
        <v>0</v>
      </c>
    </row>
    <row r="62" spans="1:13" s="106" customFormat="1" x14ac:dyDescent="0.2">
      <c r="A62" s="119"/>
      <c r="B62" s="79">
        <v>55</v>
      </c>
      <c r="C62" s="120" t="s">
        <v>205</v>
      </c>
      <c r="D62" s="118" t="s">
        <v>206</v>
      </c>
      <c r="E62" s="118" t="s">
        <v>102</v>
      </c>
      <c r="F62" s="121">
        <v>1438.56</v>
      </c>
      <c r="G62" s="105" t="s">
        <v>207</v>
      </c>
      <c r="H62" s="84"/>
      <c r="I62" s="84"/>
      <c r="J62" s="84"/>
      <c r="K62" s="84"/>
      <c r="L62" s="84">
        <v>239.76</v>
      </c>
      <c r="M62" s="83">
        <f t="shared" si="2"/>
        <v>1198.8</v>
      </c>
    </row>
    <row r="63" spans="1:13" s="106" customFormat="1" ht="10.5" x14ac:dyDescent="0.25">
      <c r="A63" s="119"/>
      <c r="B63" s="79">
        <v>56</v>
      </c>
      <c r="C63" s="129" t="s">
        <v>208</v>
      </c>
      <c r="D63" s="91" t="s">
        <v>209</v>
      </c>
      <c r="E63" s="91" t="s">
        <v>102</v>
      </c>
      <c r="F63" s="130">
        <v>182.8</v>
      </c>
      <c r="G63" s="131"/>
      <c r="H63" s="94"/>
      <c r="I63" s="94"/>
      <c r="J63" s="84"/>
      <c r="K63" s="94"/>
      <c r="L63" s="84">
        <v>30.47</v>
      </c>
      <c r="M63" s="83">
        <f t="shared" si="2"/>
        <v>152.33000000000001</v>
      </c>
    </row>
    <row r="64" spans="1:13" s="106" customFormat="1" x14ac:dyDescent="0.2">
      <c r="A64" s="119"/>
      <c r="B64" s="79">
        <v>57</v>
      </c>
      <c r="C64" s="129" t="s">
        <v>210</v>
      </c>
      <c r="D64" s="129" t="s">
        <v>211</v>
      </c>
      <c r="E64" s="129"/>
      <c r="F64" s="130">
        <v>19.5</v>
      </c>
      <c r="G64" s="105"/>
      <c r="H64" s="84"/>
      <c r="I64" s="84"/>
      <c r="J64" s="84"/>
      <c r="K64" s="84"/>
      <c r="L64" s="84"/>
      <c r="M64" s="83">
        <f t="shared" si="2"/>
        <v>19.5</v>
      </c>
    </row>
    <row r="65" spans="1:13" s="106" customFormat="1" x14ac:dyDescent="0.2">
      <c r="A65" s="78"/>
      <c r="B65" s="79">
        <v>58</v>
      </c>
      <c r="C65" s="129" t="s">
        <v>104</v>
      </c>
      <c r="D65" s="129" t="s">
        <v>212</v>
      </c>
      <c r="E65" s="87" t="s">
        <v>106</v>
      </c>
      <c r="F65" s="130">
        <v>114</v>
      </c>
      <c r="G65" s="105" t="s">
        <v>213</v>
      </c>
      <c r="H65" s="84"/>
      <c r="I65" s="84"/>
      <c r="J65" s="84"/>
      <c r="K65" s="84"/>
      <c r="L65" s="84"/>
      <c r="M65" s="83">
        <f t="shared" si="2"/>
        <v>114</v>
      </c>
    </row>
    <row r="66" spans="1:13" s="106" customFormat="1" x14ac:dyDescent="0.2">
      <c r="A66" s="78"/>
      <c r="B66" s="79">
        <v>59</v>
      </c>
      <c r="C66" s="129" t="s">
        <v>122</v>
      </c>
      <c r="D66" s="91" t="s">
        <v>214</v>
      </c>
      <c r="E66" s="91" t="s">
        <v>102</v>
      </c>
      <c r="F66" s="130">
        <v>59</v>
      </c>
      <c r="G66" s="105"/>
      <c r="H66" s="84"/>
      <c r="I66" s="84"/>
      <c r="J66" s="84"/>
      <c r="K66" s="84"/>
      <c r="L66" s="84">
        <v>9.9</v>
      </c>
      <c r="M66" s="83">
        <f t="shared" si="2"/>
        <v>49.1</v>
      </c>
    </row>
    <row r="67" spans="1:13" s="106" customFormat="1" x14ac:dyDescent="0.2">
      <c r="A67" s="78"/>
      <c r="B67" s="79">
        <v>60</v>
      </c>
      <c r="C67" s="129" t="s">
        <v>215</v>
      </c>
      <c r="D67" s="129" t="s">
        <v>216</v>
      </c>
      <c r="E67" s="113" t="s">
        <v>102</v>
      </c>
      <c r="F67" s="130">
        <v>29.66</v>
      </c>
      <c r="G67" s="105" t="s">
        <v>217</v>
      </c>
      <c r="H67" s="84"/>
      <c r="I67" s="84"/>
      <c r="J67" s="84"/>
      <c r="K67" s="84"/>
      <c r="L67" s="84">
        <v>4.9400000000000004</v>
      </c>
      <c r="M67" s="83">
        <f t="shared" si="2"/>
        <v>24.72</v>
      </c>
    </row>
    <row r="68" spans="1:13" s="106" customFormat="1" x14ac:dyDescent="0.2">
      <c r="A68" s="78"/>
      <c r="B68" s="79">
        <v>61</v>
      </c>
      <c r="C68" s="129" t="s">
        <v>215</v>
      </c>
      <c r="D68" s="129" t="s">
        <v>218</v>
      </c>
      <c r="E68" s="113" t="s">
        <v>102</v>
      </c>
      <c r="F68" s="130">
        <v>42</v>
      </c>
      <c r="G68" s="105" t="s">
        <v>219</v>
      </c>
      <c r="H68" s="84"/>
      <c r="I68" s="84"/>
      <c r="J68" s="84"/>
      <c r="K68" s="84"/>
      <c r="L68" s="84">
        <v>7</v>
      </c>
      <c r="M68" s="83">
        <f t="shared" si="2"/>
        <v>35</v>
      </c>
    </row>
    <row r="69" spans="1:13" s="106" customFormat="1" x14ac:dyDescent="0.2">
      <c r="A69" s="78"/>
      <c r="B69" s="79">
        <v>62</v>
      </c>
      <c r="C69" s="129" t="s">
        <v>104</v>
      </c>
      <c r="D69" s="129" t="s">
        <v>220</v>
      </c>
      <c r="E69" s="87" t="s">
        <v>106</v>
      </c>
      <c r="F69" s="130">
        <v>34</v>
      </c>
      <c r="G69" s="105" t="s">
        <v>221</v>
      </c>
      <c r="H69" s="84"/>
      <c r="I69" s="84"/>
      <c r="J69" s="84"/>
      <c r="K69" s="84"/>
      <c r="L69" s="84"/>
      <c r="M69" s="83">
        <f t="shared" si="2"/>
        <v>34</v>
      </c>
    </row>
    <row r="70" spans="1:13" s="106" customFormat="1" x14ac:dyDescent="0.2">
      <c r="A70" s="78"/>
      <c r="B70" s="79">
        <v>63</v>
      </c>
      <c r="C70" s="129" t="s">
        <v>100</v>
      </c>
      <c r="D70" s="91" t="s">
        <v>222</v>
      </c>
      <c r="E70" s="81" t="s">
        <v>102</v>
      </c>
      <c r="F70" s="130">
        <v>1342.16</v>
      </c>
      <c r="G70" s="105" t="s">
        <v>223</v>
      </c>
      <c r="H70" s="84"/>
      <c r="I70" s="84"/>
      <c r="J70" s="84"/>
      <c r="K70" s="84"/>
      <c r="L70" s="84">
        <v>23.06</v>
      </c>
      <c r="M70" s="83">
        <f t="shared" si="2"/>
        <v>1319.1000000000001</v>
      </c>
    </row>
    <row r="71" spans="1:13" s="106" customFormat="1" x14ac:dyDescent="0.2">
      <c r="A71" s="78"/>
      <c r="B71" s="79">
        <v>64</v>
      </c>
      <c r="C71" s="86" t="s">
        <v>100</v>
      </c>
      <c r="D71" s="91" t="s">
        <v>224</v>
      </c>
      <c r="E71" s="81" t="s">
        <v>102</v>
      </c>
      <c r="F71" s="132">
        <v>374.45</v>
      </c>
      <c r="G71" s="105" t="s">
        <v>225</v>
      </c>
      <c r="H71" s="84"/>
      <c r="I71" s="84"/>
      <c r="J71" s="84"/>
      <c r="K71" s="84"/>
      <c r="L71" s="84">
        <v>7.41</v>
      </c>
      <c r="M71" s="83">
        <f t="shared" si="2"/>
        <v>367.03999999999996</v>
      </c>
    </row>
    <row r="72" spans="1:13" s="106" customFormat="1" x14ac:dyDescent="0.2">
      <c r="A72" s="78"/>
      <c r="B72" s="79">
        <v>65</v>
      </c>
      <c r="C72" s="112" t="s">
        <v>226</v>
      </c>
      <c r="D72" s="112" t="s">
        <v>227</v>
      </c>
      <c r="E72" s="113" t="s">
        <v>102</v>
      </c>
      <c r="F72" s="132">
        <v>111.92</v>
      </c>
      <c r="G72" s="105"/>
      <c r="H72" s="84"/>
      <c r="I72" s="84"/>
      <c r="J72" s="84"/>
      <c r="K72" s="84"/>
      <c r="L72" s="84">
        <v>18.850000000000001</v>
      </c>
      <c r="M72" s="83">
        <f t="shared" si="2"/>
        <v>93.07</v>
      </c>
    </row>
    <row r="73" spans="1:13" s="106" customFormat="1" x14ac:dyDescent="0.2">
      <c r="A73" s="78"/>
      <c r="B73" s="79">
        <v>66</v>
      </c>
      <c r="C73" s="112" t="s">
        <v>108</v>
      </c>
      <c r="D73" s="112" t="s">
        <v>228</v>
      </c>
      <c r="E73" s="112" t="s">
        <v>110</v>
      </c>
      <c r="F73" s="132"/>
      <c r="G73" s="105"/>
      <c r="H73" s="84"/>
      <c r="I73" s="84"/>
      <c r="J73" s="84">
        <v>2960</v>
      </c>
      <c r="K73" s="84"/>
      <c r="L73" s="84"/>
      <c r="M73" s="83">
        <f t="shared" si="2"/>
        <v>0</v>
      </c>
    </row>
    <row r="74" spans="1:13" s="106" customFormat="1" x14ac:dyDescent="0.2">
      <c r="A74" s="78"/>
      <c r="B74" s="79">
        <v>67</v>
      </c>
      <c r="C74" s="112" t="s">
        <v>122</v>
      </c>
      <c r="D74" s="112" t="s">
        <v>229</v>
      </c>
      <c r="E74" s="91" t="s">
        <v>124</v>
      </c>
      <c r="F74" s="132"/>
      <c r="G74" s="105"/>
      <c r="H74" s="84">
        <v>926.51199999999994</v>
      </c>
      <c r="I74" s="84">
        <v>20</v>
      </c>
      <c r="J74" s="84"/>
      <c r="K74" s="84"/>
      <c r="L74" s="84"/>
      <c r="M74" s="83">
        <f t="shared" si="2"/>
        <v>0</v>
      </c>
    </row>
    <row r="75" spans="1:13" s="106" customFormat="1" x14ac:dyDescent="0.2">
      <c r="A75" s="78"/>
      <c r="B75" s="79">
        <v>68</v>
      </c>
      <c r="C75" s="112" t="s">
        <v>226</v>
      </c>
      <c r="D75" s="112" t="s">
        <v>230</v>
      </c>
      <c r="E75" s="113" t="s">
        <v>102</v>
      </c>
      <c r="F75" s="132">
        <v>69.98</v>
      </c>
      <c r="G75" s="105"/>
      <c r="H75" s="84"/>
      <c r="I75" s="84"/>
      <c r="J75" s="84"/>
      <c r="K75" s="84"/>
      <c r="L75" s="84"/>
      <c r="M75" s="83">
        <f t="shared" si="2"/>
        <v>69.98</v>
      </c>
    </row>
    <row r="76" spans="1:13" s="106" customFormat="1" x14ac:dyDescent="0.2">
      <c r="A76" s="78"/>
      <c r="B76" s="79">
        <v>69</v>
      </c>
      <c r="C76" s="112" t="s">
        <v>231</v>
      </c>
      <c r="D76" s="112" t="s">
        <v>29</v>
      </c>
      <c r="E76" s="112" t="s">
        <v>232</v>
      </c>
      <c r="F76" s="132">
        <v>53.2</v>
      </c>
      <c r="G76" s="105" t="s">
        <v>233</v>
      </c>
      <c r="H76" s="84"/>
      <c r="I76" s="84"/>
      <c r="J76" s="84"/>
      <c r="K76" s="84"/>
      <c r="L76" s="84"/>
      <c r="M76" s="83">
        <f t="shared" si="2"/>
        <v>53.2</v>
      </c>
    </row>
    <row r="77" spans="1:13" s="106" customFormat="1" x14ac:dyDescent="0.2">
      <c r="A77" s="78"/>
      <c r="B77" s="79">
        <v>70</v>
      </c>
      <c r="C77" s="102" t="s">
        <v>104</v>
      </c>
      <c r="D77" s="126" t="s">
        <v>234</v>
      </c>
      <c r="E77" s="87" t="s">
        <v>106</v>
      </c>
      <c r="F77" s="132">
        <v>124</v>
      </c>
      <c r="G77" s="105" t="s">
        <v>235</v>
      </c>
      <c r="H77" s="84"/>
      <c r="I77" s="84"/>
      <c r="J77" s="84"/>
      <c r="K77" s="84"/>
      <c r="L77" s="84"/>
      <c r="M77" s="83">
        <f t="shared" si="2"/>
        <v>124</v>
      </c>
    </row>
    <row r="78" spans="1:13" s="106" customFormat="1" x14ac:dyDescent="0.2">
      <c r="A78" s="78"/>
      <c r="B78" s="79">
        <v>71</v>
      </c>
      <c r="C78" s="102" t="s">
        <v>171</v>
      </c>
      <c r="D78" s="91" t="s">
        <v>172</v>
      </c>
      <c r="E78" s="91" t="s">
        <v>173</v>
      </c>
      <c r="F78" s="132">
        <v>103.29</v>
      </c>
      <c r="G78" s="105" t="s">
        <v>236</v>
      </c>
      <c r="H78" s="84"/>
      <c r="I78" s="84"/>
      <c r="J78" s="84"/>
      <c r="K78" s="84"/>
      <c r="L78" s="84"/>
      <c r="M78" s="83">
        <f t="shared" si="2"/>
        <v>103.29</v>
      </c>
    </row>
    <row r="79" spans="1:13" s="106" customFormat="1" ht="13.5" customHeight="1" x14ac:dyDescent="0.2">
      <c r="A79" s="78"/>
      <c r="B79" s="79">
        <v>72</v>
      </c>
      <c r="C79" s="102" t="s">
        <v>231</v>
      </c>
      <c r="D79" s="91" t="s">
        <v>237</v>
      </c>
      <c r="E79" s="91" t="s">
        <v>110</v>
      </c>
      <c r="F79" s="132"/>
      <c r="G79" s="105"/>
      <c r="H79" s="84"/>
      <c r="I79" s="84"/>
      <c r="J79" s="84">
        <v>999</v>
      </c>
      <c r="K79" s="84"/>
      <c r="L79" s="84"/>
      <c r="M79" s="83">
        <f t="shared" si="2"/>
        <v>0</v>
      </c>
    </row>
    <row r="80" spans="1:13" s="106" customFormat="1" ht="13.5" customHeight="1" x14ac:dyDescent="0.25">
      <c r="A80" s="78"/>
      <c r="B80" s="79">
        <v>73</v>
      </c>
      <c r="C80" s="102" t="s">
        <v>136</v>
      </c>
      <c r="D80" s="91" t="s">
        <v>238</v>
      </c>
      <c r="E80" s="113" t="s">
        <v>102</v>
      </c>
      <c r="F80" s="132">
        <v>102.48</v>
      </c>
      <c r="G80" s="105"/>
      <c r="H80" s="84"/>
      <c r="I80" s="84"/>
      <c r="J80" s="84"/>
      <c r="K80" s="84"/>
      <c r="L80" s="133">
        <v>17.07</v>
      </c>
      <c r="M80" s="83">
        <f t="shared" si="2"/>
        <v>85.41</v>
      </c>
    </row>
    <row r="81" spans="1:13" s="106" customFormat="1" ht="13.5" customHeight="1" x14ac:dyDescent="0.25">
      <c r="A81" s="78"/>
      <c r="B81" s="79">
        <v>74</v>
      </c>
      <c r="C81" s="102" t="s">
        <v>226</v>
      </c>
      <c r="D81" s="91" t="s">
        <v>239</v>
      </c>
      <c r="E81" s="113" t="s">
        <v>102</v>
      </c>
      <c r="F81" s="132">
        <v>400</v>
      </c>
      <c r="G81" s="105"/>
      <c r="H81" s="84"/>
      <c r="I81" s="84"/>
      <c r="J81" s="84"/>
      <c r="K81" s="84"/>
      <c r="L81" s="134"/>
      <c r="M81" s="83">
        <f t="shared" si="2"/>
        <v>400</v>
      </c>
    </row>
    <row r="82" spans="1:13" s="106" customFormat="1" ht="13.5" customHeight="1" x14ac:dyDescent="0.25">
      <c r="A82" s="78"/>
      <c r="B82" s="79">
        <v>75</v>
      </c>
      <c r="C82" s="102" t="s">
        <v>168</v>
      </c>
      <c r="D82" s="91" t="s">
        <v>240</v>
      </c>
      <c r="E82" s="91" t="s">
        <v>126</v>
      </c>
      <c r="F82" s="132">
        <v>60</v>
      </c>
      <c r="G82" s="105" t="s">
        <v>241</v>
      </c>
      <c r="H82" s="84"/>
      <c r="I82" s="84"/>
      <c r="J82" s="84"/>
      <c r="K82" s="84"/>
      <c r="L82" s="134"/>
      <c r="M82" s="83">
        <f t="shared" si="2"/>
        <v>60</v>
      </c>
    </row>
    <row r="83" spans="1:13" s="106" customFormat="1" ht="13.5" customHeight="1" x14ac:dyDescent="0.25">
      <c r="A83" s="78"/>
      <c r="B83" s="79">
        <v>76</v>
      </c>
      <c r="C83" s="112" t="s">
        <v>242</v>
      </c>
      <c r="D83" s="112" t="s">
        <v>243</v>
      </c>
      <c r="E83" s="112" t="s">
        <v>102</v>
      </c>
      <c r="F83" s="132">
        <v>101.99</v>
      </c>
      <c r="G83" s="105"/>
      <c r="H83" s="84"/>
      <c r="I83" s="84"/>
      <c r="J83" s="84"/>
      <c r="K83" s="84"/>
      <c r="L83" s="133">
        <v>17</v>
      </c>
      <c r="M83" s="83">
        <f t="shared" si="2"/>
        <v>84.99</v>
      </c>
    </row>
    <row r="84" spans="1:13" s="106" customFormat="1" ht="13.5" customHeight="1" x14ac:dyDescent="0.25">
      <c r="A84" s="78"/>
      <c r="B84" s="79">
        <v>77</v>
      </c>
      <c r="C84" s="112" t="s">
        <v>122</v>
      </c>
      <c r="D84" s="112" t="s">
        <v>244</v>
      </c>
      <c r="E84" s="112" t="s">
        <v>126</v>
      </c>
      <c r="F84" s="132">
        <v>95.64</v>
      </c>
      <c r="G84" s="105"/>
      <c r="H84" s="84"/>
      <c r="I84" s="84"/>
      <c r="J84" s="84"/>
      <c r="K84" s="84"/>
      <c r="L84" s="133">
        <v>8.08</v>
      </c>
      <c r="M84" s="83">
        <f t="shared" si="2"/>
        <v>87.56</v>
      </c>
    </row>
    <row r="85" spans="1:13" s="106" customFormat="1" ht="13.5" customHeight="1" x14ac:dyDescent="0.25">
      <c r="A85" s="78"/>
      <c r="B85" s="79">
        <v>78</v>
      </c>
      <c r="C85" s="112" t="s">
        <v>245</v>
      </c>
      <c r="D85" s="112" t="s">
        <v>246</v>
      </c>
      <c r="E85" s="112" t="s">
        <v>141</v>
      </c>
      <c r="F85" s="132">
        <v>400</v>
      </c>
      <c r="G85" s="108" t="s">
        <v>247</v>
      </c>
      <c r="H85" s="84"/>
      <c r="I85" s="84"/>
      <c r="J85" s="84"/>
      <c r="K85" s="84"/>
      <c r="L85" s="134"/>
      <c r="M85" s="83">
        <f t="shared" si="2"/>
        <v>400</v>
      </c>
    </row>
    <row r="86" spans="1:13" s="106" customFormat="1" ht="13.5" customHeight="1" x14ac:dyDescent="0.25">
      <c r="A86" s="78"/>
      <c r="B86" s="79">
        <v>79</v>
      </c>
      <c r="C86" s="112" t="s">
        <v>248</v>
      </c>
      <c r="D86" s="112" t="s">
        <v>249</v>
      </c>
      <c r="E86" s="112" t="s">
        <v>250</v>
      </c>
      <c r="F86" s="132">
        <v>311.04000000000002</v>
      </c>
      <c r="G86" s="105" t="s">
        <v>251</v>
      </c>
      <c r="H86" s="84"/>
      <c r="I86" s="84"/>
      <c r="J86" s="84"/>
      <c r="K86" s="84"/>
      <c r="L86" s="133">
        <v>51.84</v>
      </c>
      <c r="M86" s="83">
        <f t="shared" si="2"/>
        <v>259.20000000000005</v>
      </c>
    </row>
    <row r="87" spans="1:13" s="106" customFormat="1" ht="13.5" customHeight="1" x14ac:dyDescent="0.25">
      <c r="A87" s="78"/>
      <c r="B87" s="79">
        <v>80</v>
      </c>
      <c r="C87" s="112" t="s">
        <v>100</v>
      </c>
      <c r="D87" s="112" t="s">
        <v>252</v>
      </c>
      <c r="E87" s="81" t="s">
        <v>102</v>
      </c>
      <c r="F87" s="132">
        <v>786</v>
      </c>
      <c r="G87" s="108" t="s">
        <v>253</v>
      </c>
      <c r="H87" s="84"/>
      <c r="I87" s="84"/>
      <c r="J87" s="84"/>
      <c r="K87" s="84"/>
      <c r="L87" s="133">
        <v>17</v>
      </c>
      <c r="M87" s="83">
        <f t="shared" si="2"/>
        <v>769</v>
      </c>
    </row>
    <row r="88" spans="1:13" s="106" customFormat="1" ht="13.5" customHeight="1" x14ac:dyDescent="0.25">
      <c r="A88" s="78"/>
      <c r="B88" s="79">
        <v>81</v>
      </c>
      <c r="C88" s="112" t="s">
        <v>100</v>
      </c>
      <c r="D88" s="112" t="s">
        <v>254</v>
      </c>
      <c r="E88" s="81" t="s">
        <v>102</v>
      </c>
      <c r="F88" s="132">
        <v>598.1</v>
      </c>
      <c r="G88" s="108" t="s">
        <v>255</v>
      </c>
      <c r="H88" s="84"/>
      <c r="I88" s="84"/>
      <c r="J88" s="84"/>
      <c r="K88" s="84"/>
      <c r="L88" s="133">
        <v>12.18</v>
      </c>
      <c r="M88" s="83">
        <f t="shared" si="2"/>
        <v>585.92000000000007</v>
      </c>
    </row>
    <row r="89" spans="1:13" s="106" customFormat="1" ht="13.5" customHeight="1" x14ac:dyDescent="0.25">
      <c r="A89" s="78"/>
      <c r="B89" s="79">
        <v>82</v>
      </c>
      <c r="C89" s="112" t="s">
        <v>115</v>
      </c>
      <c r="D89" s="112" t="s">
        <v>256</v>
      </c>
      <c r="E89" s="112" t="s">
        <v>117</v>
      </c>
      <c r="F89" s="132">
        <v>81.5</v>
      </c>
      <c r="G89" s="105" t="s">
        <v>257</v>
      </c>
      <c r="H89" s="84"/>
      <c r="I89" s="84"/>
      <c r="J89" s="84"/>
      <c r="K89" s="84"/>
      <c r="L89" s="94"/>
      <c r="M89" s="83">
        <f t="shared" si="2"/>
        <v>81.5</v>
      </c>
    </row>
    <row r="90" spans="1:13" s="106" customFormat="1" ht="13.5" customHeight="1" x14ac:dyDescent="0.25">
      <c r="A90" s="78"/>
      <c r="B90" s="79">
        <v>83</v>
      </c>
      <c r="C90" s="112" t="s">
        <v>258</v>
      </c>
      <c r="D90" s="112" t="s">
        <v>259</v>
      </c>
      <c r="E90" s="113" t="s">
        <v>102</v>
      </c>
      <c r="F90" s="132">
        <v>89.52</v>
      </c>
      <c r="G90" s="105"/>
      <c r="H90" s="84"/>
      <c r="I90" s="84"/>
      <c r="J90" s="84"/>
      <c r="K90" s="84"/>
      <c r="L90" s="133">
        <v>14.92</v>
      </c>
      <c r="M90" s="83">
        <f t="shared" si="2"/>
        <v>74.599999999999994</v>
      </c>
    </row>
    <row r="91" spans="1:13" s="106" customFormat="1" ht="13.5" customHeight="1" x14ac:dyDescent="0.25">
      <c r="A91" s="78"/>
      <c r="B91" s="79">
        <v>84</v>
      </c>
      <c r="C91" s="112" t="s">
        <v>143</v>
      </c>
      <c r="D91" s="112" t="s">
        <v>260</v>
      </c>
      <c r="E91" s="112" t="s">
        <v>141</v>
      </c>
      <c r="F91" s="132">
        <v>200</v>
      </c>
      <c r="G91" s="105"/>
      <c r="H91" s="84"/>
      <c r="I91" s="84"/>
      <c r="J91" s="84"/>
      <c r="K91" s="84"/>
      <c r="L91" s="134"/>
      <c r="M91" s="83">
        <f t="shared" si="2"/>
        <v>200</v>
      </c>
    </row>
    <row r="92" spans="1:13" s="106" customFormat="1" ht="13.5" customHeight="1" x14ac:dyDescent="0.25">
      <c r="A92" s="78"/>
      <c r="B92" s="79">
        <v>85</v>
      </c>
      <c r="C92" s="112" t="s">
        <v>122</v>
      </c>
      <c r="D92" s="112" t="s">
        <v>261</v>
      </c>
      <c r="E92" s="112" t="s">
        <v>126</v>
      </c>
      <c r="F92" s="132"/>
      <c r="G92" s="105"/>
      <c r="H92" s="84">
        <v>926.51</v>
      </c>
      <c r="I92" s="84">
        <v>20</v>
      </c>
      <c r="J92" s="84"/>
      <c r="K92" s="84"/>
      <c r="L92" s="134"/>
      <c r="M92" s="83">
        <f t="shared" si="2"/>
        <v>0</v>
      </c>
    </row>
    <row r="93" spans="1:13" s="106" customFormat="1" ht="13.5" customHeight="1" x14ac:dyDescent="0.25">
      <c r="A93" s="78"/>
      <c r="B93" s="79">
        <v>86</v>
      </c>
      <c r="C93" s="102" t="s">
        <v>104</v>
      </c>
      <c r="D93" s="112" t="s">
        <v>262</v>
      </c>
      <c r="E93" s="87" t="s">
        <v>106</v>
      </c>
      <c r="F93" s="132">
        <v>166</v>
      </c>
      <c r="G93" s="105" t="s">
        <v>263</v>
      </c>
      <c r="H93" s="84"/>
      <c r="I93" s="84"/>
      <c r="J93" s="84"/>
      <c r="K93" s="84"/>
      <c r="L93" s="134"/>
      <c r="M93" s="83">
        <f t="shared" si="2"/>
        <v>166</v>
      </c>
    </row>
    <row r="94" spans="1:13" s="106" customFormat="1" ht="13.5" customHeight="1" x14ac:dyDescent="0.25">
      <c r="A94" s="78"/>
      <c r="B94" s="79">
        <v>87</v>
      </c>
      <c r="C94" s="112" t="s">
        <v>226</v>
      </c>
      <c r="D94" s="112" t="s">
        <v>264</v>
      </c>
      <c r="E94" s="113" t="s">
        <v>102</v>
      </c>
      <c r="F94" s="132">
        <v>40.98</v>
      </c>
      <c r="G94" s="105"/>
      <c r="H94" s="84"/>
      <c r="I94" s="84"/>
      <c r="J94" s="84"/>
      <c r="K94" s="84"/>
      <c r="L94" s="133">
        <v>7</v>
      </c>
      <c r="M94" s="83">
        <f t="shared" si="2"/>
        <v>33.979999999999997</v>
      </c>
    </row>
    <row r="95" spans="1:13" s="106" customFormat="1" ht="13.5" customHeight="1" x14ac:dyDescent="0.25">
      <c r="A95" s="78"/>
      <c r="B95" s="79">
        <v>88</v>
      </c>
      <c r="C95" s="135" t="s">
        <v>122</v>
      </c>
      <c r="D95" s="97" t="s">
        <v>265</v>
      </c>
      <c r="E95" s="97" t="s">
        <v>266</v>
      </c>
      <c r="F95" s="132">
        <v>52</v>
      </c>
      <c r="G95" s="105"/>
      <c r="H95" s="84"/>
      <c r="I95" s="84"/>
      <c r="J95" s="84"/>
      <c r="K95" s="84"/>
      <c r="L95" s="134"/>
      <c r="M95" s="83">
        <f t="shared" si="2"/>
        <v>52</v>
      </c>
    </row>
    <row r="96" spans="1:13" s="106" customFormat="1" ht="13.5" customHeight="1" x14ac:dyDescent="0.25">
      <c r="A96" s="78"/>
      <c r="B96" s="79">
        <v>89</v>
      </c>
      <c r="C96" s="135" t="s">
        <v>210</v>
      </c>
      <c r="D96" s="97" t="s">
        <v>211</v>
      </c>
      <c r="E96" s="97"/>
      <c r="F96" s="132">
        <v>22.2</v>
      </c>
      <c r="G96" s="105"/>
      <c r="H96" s="84"/>
      <c r="I96" s="84"/>
      <c r="J96" s="84"/>
      <c r="K96" s="84"/>
      <c r="L96" s="134"/>
      <c r="M96" s="83">
        <f t="shared" si="2"/>
        <v>22.2</v>
      </c>
    </row>
    <row r="97" spans="1:13" s="106" customFormat="1" ht="13.5" customHeight="1" x14ac:dyDescent="0.25">
      <c r="A97" s="78"/>
      <c r="B97" s="79">
        <v>90</v>
      </c>
      <c r="C97" s="135" t="s">
        <v>139</v>
      </c>
      <c r="D97" s="97" t="s">
        <v>267</v>
      </c>
      <c r="E97" s="97" t="s">
        <v>141</v>
      </c>
      <c r="F97" s="132">
        <v>198</v>
      </c>
      <c r="G97" s="105" t="s">
        <v>268</v>
      </c>
      <c r="H97" s="84"/>
      <c r="I97" s="84"/>
      <c r="J97" s="84"/>
      <c r="K97" s="84"/>
      <c r="L97" s="133">
        <v>33</v>
      </c>
      <c r="M97" s="83">
        <f t="shared" si="2"/>
        <v>165</v>
      </c>
    </row>
    <row r="98" spans="1:13" s="106" customFormat="1" ht="13.5" customHeight="1" x14ac:dyDescent="0.25">
      <c r="A98" s="78"/>
      <c r="B98" s="79">
        <v>91</v>
      </c>
      <c r="C98" s="135" t="s">
        <v>125</v>
      </c>
      <c r="D98" s="97" t="s">
        <v>98</v>
      </c>
      <c r="E98" s="91" t="s">
        <v>126</v>
      </c>
      <c r="F98" s="132"/>
      <c r="G98" s="105"/>
      <c r="H98" s="84"/>
      <c r="I98" s="84"/>
      <c r="J98" s="84"/>
      <c r="K98" s="84">
        <v>121.45</v>
      </c>
      <c r="L98" s="134"/>
      <c r="M98" s="83">
        <f t="shared" si="2"/>
        <v>0</v>
      </c>
    </row>
    <row r="99" spans="1:13" s="106" customFormat="1" ht="13.5" customHeight="1" x14ac:dyDescent="0.2">
      <c r="A99" s="78"/>
      <c r="B99" s="79">
        <v>92</v>
      </c>
      <c r="C99" s="136" t="s">
        <v>122</v>
      </c>
      <c r="D99" s="137" t="s">
        <v>269</v>
      </c>
      <c r="E99" s="91" t="s">
        <v>124</v>
      </c>
      <c r="F99" s="132"/>
      <c r="G99" s="105"/>
      <c r="H99" s="84">
        <v>926.51</v>
      </c>
      <c r="I99" s="84">
        <v>20</v>
      </c>
      <c r="J99" s="84"/>
      <c r="K99" s="84"/>
      <c r="L99" s="84"/>
      <c r="M99" s="83">
        <f t="shared" si="2"/>
        <v>0</v>
      </c>
    </row>
    <row r="100" spans="1:13" s="106" customFormat="1" ht="13.5" customHeight="1" x14ac:dyDescent="0.25">
      <c r="A100" s="78"/>
      <c r="B100" s="79">
        <v>93</v>
      </c>
      <c r="C100" s="136" t="s">
        <v>136</v>
      </c>
      <c r="D100" s="137" t="s">
        <v>270</v>
      </c>
      <c r="E100" s="113" t="s">
        <v>102</v>
      </c>
      <c r="F100" s="132">
        <v>353.04</v>
      </c>
      <c r="G100" s="105"/>
      <c r="H100" s="84"/>
      <c r="I100" s="84"/>
      <c r="J100" s="84"/>
      <c r="K100" s="84"/>
      <c r="L100" s="138">
        <v>58.84</v>
      </c>
      <c r="M100" s="83">
        <f t="shared" si="2"/>
        <v>294.20000000000005</v>
      </c>
    </row>
    <row r="101" spans="1:13" s="106" customFormat="1" ht="13.5" customHeight="1" x14ac:dyDescent="0.25">
      <c r="A101" s="78"/>
      <c r="B101" s="79">
        <v>94</v>
      </c>
      <c r="C101" s="136" t="s">
        <v>271</v>
      </c>
      <c r="D101" s="137" t="s">
        <v>109</v>
      </c>
      <c r="E101" s="139" t="s">
        <v>272</v>
      </c>
      <c r="F101" s="132"/>
      <c r="G101" s="105"/>
      <c r="H101" s="84"/>
      <c r="I101" s="84"/>
      <c r="J101" s="84">
        <v>900</v>
      </c>
      <c r="K101" s="84"/>
      <c r="L101" s="138"/>
      <c r="M101" s="83"/>
    </row>
    <row r="102" spans="1:13" s="106" customFormat="1" ht="13.5" customHeight="1" x14ac:dyDescent="0.25">
      <c r="A102" s="78"/>
      <c r="B102" s="79">
        <v>95</v>
      </c>
      <c r="C102" s="136" t="s">
        <v>248</v>
      </c>
      <c r="D102" s="137" t="s">
        <v>273</v>
      </c>
      <c r="E102" s="137" t="s">
        <v>250</v>
      </c>
      <c r="F102" s="132">
        <v>444.72</v>
      </c>
      <c r="G102" s="105" t="s">
        <v>274</v>
      </c>
      <c r="H102" s="84"/>
      <c r="I102" s="84"/>
      <c r="J102" s="84"/>
      <c r="K102" s="84"/>
      <c r="L102" s="138">
        <v>74.12</v>
      </c>
      <c r="M102" s="83">
        <f t="shared" si="2"/>
        <v>370.6</v>
      </c>
    </row>
    <row r="103" spans="1:13" s="106" customFormat="1" ht="13.5" customHeight="1" x14ac:dyDescent="0.2">
      <c r="A103" s="78"/>
      <c r="B103" s="79">
        <v>96</v>
      </c>
      <c r="C103" s="102" t="s">
        <v>104</v>
      </c>
      <c r="D103" s="112" t="s">
        <v>275</v>
      </c>
      <c r="E103" s="112" t="s">
        <v>276</v>
      </c>
      <c r="F103" s="132">
        <v>44</v>
      </c>
      <c r="G103" s="105" t="s">
        <v>277</v>
      </c>
      <c r="H103" s="84"/>
      <c r="I103" s="84"/>
      <c r="J103" s="84"/>
      <c r="K103" s="84"/>
      <c r="L103" s="84"/>
      <c r="M103" s="83">
        <f t="shared" si="2"/>
        <v>44</v>
      </c>
    </row>
    <row r="104" spans="1:13" s="106" customFormat="1" ht="13.5" customHeight="1" x14ac:dyDescent="0.2">
      <c r="A104" s="78"/>
      <c r="B104" s="79">
        <v>97</v>
      </c>
      <c r="C104" s="112" t="s">
        <v>100</v>
      </c>
      <c r="D104" s="112" t="s">
        <v>224</v>
      </c>
      <c r="E104" s="81" t="s">
        <v>102</v>
      </c>
      <c r="F104" s="121">
        <v>385</v>
      </c>
      <c r="G104" s="108" t="s">
        <v>278</v>
      </c>
      <c r="H104" s="84"/>
      <c r="I104" s="84"/>
      <c r="J104" s="84"/>
      <c r="K104" s="84"/>
      <c r="L104" s="84"/>
      <c r="M104" s="83">
        <f t="shared" si="2"/>
        <v>385</v>
      </c>
    </row>
    <row r="105" spans="1:13" s="106" customFormat="1" ht="13.5" customHeight="1" x14ac:dyDescent="0.2">
      <c r="A105" s="78"/>
      <c r="B105" s="79">
        <v>98</v>
      </c>
      <c r="C105" s="112" t="s">
        <v>108</v>
      </c>
      <c r="D105" s="112" t="s">
        <v>279</v>
      </c>
      <c r="E105" s="91" t="s">
        <v>126</v>
      </c>
      <c r="F105" s="121">
        <v>30000</v>
      </c>
      <c r="G105" s="105"/>
      <c r="H105" s="84"/>
      <c r="I105" s="84"/>
      <c r="J105" s="84"/>
      <c r="K105" s="84"/>
      <c r="L105" s="84"/>
      <c r="M105" s="83">
        <f t="shared" si="2"/>
        <v>30000</v>
      </c>
    </row>
    <row r="106" spans="1:13" s="106" customFormat="1" ht="13.5" customHeight="1" x14ac:dyDescent="0.2">
      <c r="A106" s="78"/>
      <c r="B106" s="79">
        <v>99</v>
      </c>
      <c r="C106" s="112" t="s">
        <v>280</v>
      </c>
      <c r="D106" s="112" t="s">
        <v>42</v>
      </c>
      <c r="E106" s="97" t="s">
        <v>266</v>
      </c>
      <c r="F106" s="132">
        <v>594</v>
      </c>
      <c r="G106" s="105" t="s">
        <v>281</v>
      </c>
      <c r="H106" s="84"/>
      <c r="I106" s="84"/>
      <c r="J106" s="84"/>
      <c r="K106" s="84"/>
      <c r="L106" s="128">
        <v>99</v>
      </c>
      <c r="M106" s="83">
        <f t="shared" si="2"/>
        <v>495</v>
      </c>
    </row>
    <row r="107" spans="1:13" s="106" customFormat="1" ht="13.5" customHeight="1" x14ac:dyDescent="0.2">
      <c r="A107" s="78"/>
      <c r="B107" s="79">
        <v>100</v>
      </c>
      <c r="C107" s="112" t="s">
        <v>125</v>
      </c>
      <c r="D107" s="112" t="s">
        <v>98</v>
      </c>
      <c r="E107" s="91" t="s">
        <v>126</v>
      </c>
      <c r="F107" s="132"/>
      <c r="G107" s="105"/>
      <c r="H107" s="84"/>
      <c r="I107" s="84"/>
      <c r="J107" s="84"/>
      <c r="K107" s="84">
        <v>121.45</v>
      </c>
      <c r="L107" s="84"/>
      <c r="M107" s="83">
        <f t="shared" si="2"/>
        <v>0</v>
      </c>
    </row>
    <row r="108" spans="1:13" s="106" customFormat="1" ht="13.5" customHeight="1" x14ac:dyDescent="0.2">
      <c r="A108" s="78"/>
      <c r="B108" s="79">
        <v>101</v>
      </c>
      <c r="C108" s="112" t="s">
        <v>122</v>
      </c>
      <c r="D108" s="112" t="s">
        <v>282</v>
      </c>
      <c r="E108" s="91" t="s">
        <v>126</v>
      </c>
      <c r="F108" s="132"/>
      <c r="G108" s="105"/>
      <c r="H108" s="84">
        <v>926.51</v>
      </c>
      <c r="I108" s="84">
        <v>20</v>
      </c>
      <c r="J108" s="84"/>
      <c r="K108" s="84"/>
      <c r="L108" s="84"/>
      <c r="M108" s="83">
        <f t="shared" ref="M108:M141" si="3">F108-L108</f>
        <v>0</v>
      </c>
    </row>
    <row r="109" spans="1:13" s="106" customFormat="1" ht="13.5" customHeight="1" x14ac:dyDescent="0.2">
      <c r="A109" s="78"/>
      <c r="B109" s="79">
        <v>102</v>
      </c>
      <c r="C109" s="112" t="s">
        <v>283</v>
      </c>
      <c r="D109" s="112" t="s">
        <v>284</v>
      </c>
      <c r="E109" s="112"/>
      <c r="F109" s="132">
        <v>120</v>
      </c>
      <c r="G109" s="105" t="s">
        <v>285</v>
      </c>
      <c r="H109" s="84"/>
      <c r="I109" s="84"/>
      <c r="J109" s="84"/>
      <c r="K109" s="84"/>
      <c r="L109" s="128">
        <v>20</v>
      </c>
      <c r="M109" s="83">
        <f t="shared" si="3"/>
        <v>100</v>
      </c>
    </row>
    <row r="110" spans="1:13" s="106" customFormat="1" ht="13.5" customHeight="1" x14ac:dyDescent="0.2">
      <c r="A110" s="78"/>
      <c r="B110" s="79">
        <v>103</v>
      </c>
      <c r="C110" s="112" t="s">
        <v>171</v>
      </c>
      <c r="D110" s="112" t="s">
        <v>172</v>
      </c>
      <c r="E110" s="91" t="s">
        <v>173</v>
      </c>
      <c r="F110" s="132">
        <v>3.07</v>
      </c>
      <c r="G110" s="105" t="s">
        <v>286</v>
      </c>
      <c r="H110" s="84"/>
      <c r="I110" s="84"/>
      <c r="J110" s="84"/>
      <c r="K110" s="84"/>
      <c r="L110" s="84"/>
      <c r="M110" s="83">
        <f t="shared" si="3"/>
        <v>3.07</v>
      </c>
    </row>
    <row r="111" spans="1:13" s="106" customFormat="1" ht="13.5" customHeight="1" x14ac:dyDescent="0.2">
      <c r="A111" s="78"/>
      <c r="B111" s="79">
        <v>104</v>
      </c>
      <c r="C111" s="112" t="s">
        <v>104</v>
      </c>
      <c r="D111" s="112" t="s">
        <v>287</v>
      </c>
      <c r="E111" s="87" t="s">
        <v>106</v>
      </c>
      <c r="F111" s="132">
        <v>76</v>
      </c>
      <c r="G111" s="105" t="s">
        <v>288</v>
      </c>
      <c r="H111" s="84"/>
      <c r="I111" s="84"/>
      <c r="J111" s="84"/>
      <c r="K111" s="84"/>
      <c r="L111" s="84"/>
      <c r="M111" s="83">
        <f t="shared" si="3"/>
        <v>76</v>
      </c>
    </row>
    <row r="112" spans="1:13" s="106" customFormat="1" ht="13.5" customHeight="1" x14ac:dyDescent="0.2">
      <c r="A112" s="78"/>
      <c r="B112" s="79">
        <v>105</v>
      </c>
      <c r="C112" s="112" t="s">
        <v>248</v>
      </c>
      <c r="D112" s="112" t="s">
        <v>289</v>
      </c>
      <c r="E112" s="137" t="s">
        <v>250</v>
      </c>
      <c r="F112" s="132">
        <v>7417.2</v>
      </c>
      <c r="G112" s="105"/>
      <c r="H112" s="84"/>
      <c r="I112" s="84"/>
      <c r="J112" s="84"/>
      <c r="K112" s="84"/>
      <c r="L112" s="128">
        <v>1236.2</v>
      </c>
      <c r="M112" s="83">
        <f t="shared" si="3"/>
        <v>6181</v>
      </c>
    </row>
    <row r="113" spans="1:15" s="106" customFormat="1" ht="13.5" customHeight="1" x14ac:dyDescent="0.2">
      <c r="A113" s="78"/>
      <c r="B113" s="79">
        <v>106</v>
      </c>
      <c r="C113" s="112" t="s">
        <v>290</v>
      </c>
      <c r="D113" s="112" t="s">
        <v>291</v>
      </c>
      <c r="E113" s="87" t="s">
        <v>292</v>
      </c>
      <c r="F113" s="132">
        <v>93.45</v>
      </c>
      <c r="G113" s="105"/>
      <c r="H113" s="84"/>
      <c r="I113" s="84"/>
      <c r="J113" s="84"/>
      <c r="K113" s="84"/>
      <c r="L113" s="128">
        <v>14.06</v>
      </c>
      <c r="M113" s="83">
        <f t="shared" si="3"/>
        <v>79.39</v>
      </c>
    </row>
    <row r="114" spans="1:15" s="106" customFormat="1" ht="13.5" customHeight="1" x14ac:dyDescent="0.2">
      <c r="A114" s="78"/>
      <c r="B114" s="79">
        <v>107</v>
      </c>
      <c r="C114" s="112" t="s">
        <v>293</v>
      </c>
      <c r="D114" s="112" t="s">
        <v>294</v>
      </c>
      <c r="E114" s="87" t="s">
        <v>292</v>
      </c>
      <c r="F114" s="132">
        <v>22.93</v>
      </c>
      <c r="G114" s="105"/>
      <c r="H114" s="84"/>
      <c r="I114" s="84"/>
      <c r="J114" s="84"/>
      <c r="K114" s="84"/>
      <c r="L114" s="84"/>
      <c r="M114" s="83">
        <f t="shared" si="3"/>
        <v>22.93</v>
      </c>
    </row>
    <row r="115" spans="1:15" s="106" customFormat="1" ht="13.5" customHeight="1" x14ac:dyDescent="0.2">
      <c r="A115" s="78"/>
      <c r="B115" s="79">
        <v>108</v>
      </c>
      <c r="C115" s="112" t="s">
        <v>200</v>
      </c>
      <c r="D115" s="112" t="s">
        <v>295</v>
      </c>
      <c r="E115" s="91" t="s">
        <v>202</v>
      </c>
      <c r="F115" s="132">
        <v>660</v>
      </c>
      <c r="G115" s="68">
        <v>28485485</v>
      </c>
      <c r="H115" s="84"/>
      <c r="I115" s="84"/>
      <c r="J115" s="84"/>
      <c r="K115" s="84"/>
      <c r="L115" s="128">
        <v>110</v>
      </c>
      <c r="M115" s="83">
        <f t="shared" si="3"/>
        <v>550</v>
      </c>
    </row>
    <row r="116" spans="1:15" s="106" customFormat="1" ht="13.5" customHeight="1" x14ac:dyDescent="0.2">
      <c r="A116" s="78"/>
      <c r="B116" s="79">
        <v>109</v>
      </c>
      <c r="C116" s="112" t="s">
        <v>215</v>
      </c>
      <c r="D116" s="112" t="s">
        <v>216</v>
      </c>
      <c r="E116" s="113" t="s">
        <v>102</v>
      </c>
      <c r="F116" s="132">
        <v>17.329999999999998</v>
      </c>
      <c r="G116" s="105"/>
      <c r="H116" s="84"/>
      <c r="I116" s="84"/>
      <c r="J116" s="84"/>
      <c r="K116" s="84"/>
      <c r="L116" s="128">
        <v>2.89</v>
      </c>
      <c r="M116" s="83">
        <f t="shared" si="3"/>
        <v>14.439999999999998</v>
      </c>
    </row>
    <row r="117" spans="1:15" s="106" customFormat="1" ht="13.5" customHeight="1" x14ac:dyDescent="0.2">
      <c r="A117" s="78"/>
      <c r="B117" s="79">
        <v>110</v>
      </c>
      <c r="C117" s="112" t="s">
        <v>159</v>
      </c>
      <c r="D117" s="112" t="s">
        <v>296</v>
      </c>
      <c r="E117" s="91" t="s">
        <v>161</v>
      </c>
      <c r="F117" s="132">
        <v>4200</v>
      </c>
      <c r="G117" s="105" t="s">
        <v>297</v>
      </c>
      <c r="H117" s="84"/>
      <c r="I117" s="84"/>
      <c r="J117" s="84"/>
      <c r="K117" s="84"/>
      <c r="L117" s="128">
        <v>700</v>
      </c>
      <c r="M117" s="83">
        <f t="shared" si="3"/>
        <v>3500</v>
      </c>
    </row>
    <row r="118" spans="1:15" s="106" customFormat="1" ht="13.5" customHeight="1" x14ac:dyDescent="0.2">
      <c r="A118" s="78"/>
      <c r="B118" s="79">
        <v>111</v>
      </c>
      <c r="C118" s="112" t="s">
        <v>298</v>
      </c>
      <c r="D118" s="112" t="s">
        <v>299</v>
      </c>
      <c r="E118" s="112"/>
      <c r="F118" s="132">
        <v>228.94</v>
      </c>
      <c r="G118" s="105" t="s">
        <v>300</v>
      </c>
      <c r="H118" s="84"/>
      <c r="I118" s="84"/>
      <c r="J118" s="84"/>
      <c r="K118" s="84"/>
      <c r="L118" s="84"/>
      <c r="M118" s="83">
        <f t="shared" si="3"/>
        <v>228.94</v>
      </c>
    </row>
    <row r="119" spans="1:15" s="106" customFormat="1" ht="13.5" customHeight="1" x14ac:dyDescent="0.2">
      <c r="A119" s="78"/>
      <c r="B119" s="79">
        <v>112</v>
      </c>
      <c r="C119" s="112" t="s">
        <v>108</v>
      </c>
      <c r="D119" s="112" t="s">
        <v>109</v>
      </c>
      <c r="E119" s="112" t="s">
        <v>110</v>
      </c>
      <c r="F119" s="132"/>
      <c r="G119" s="105"/>
      <c r="H119" s="84"/>
      <c r="I119" s="84"/>
      <c r="J119" s="84">
        <v>1000</v>
      </c>
      <c r="K119" s="84"/>
      <c r="L119" s="84"/>
      <c r="M119" s="83">
        <f t="shared" si="3"/>
        <v>0</v>
      </c>
    </row>
    <row r="120" spans="1:15" s="106" customFormat="1" ht="13.5" customHeight="1" x14ac:dyDescent="0.2">
      <c r="A120" s="78"/>
      <c r="B120" s="79">
        <v>113</v>
      </c>
      <c r="C120" s="112" t="s">
        <v>231</v>
      </c>
      <c r="D120" s="112" t="s">
        <v>29</v>
      </c>
      <c r="E120" s="112" t="s">
        <v>232</v>
      </c>
      <c r="F120" s="132">
        <v>53.2</v>
      </c>
      <c r="G120" s="105" t="s">
        <v>301</v>
      </c>
      <c r="H120" s="84"/>
      <c r="I120" s="84"/>
      <c r="J120" s="84"/>
      <c r="K120" s="84"/>
      <c r="L120" s="84"/>
      <c r="M120" s="83">
        <f t="shared" si="3"/>
        <v>53.2</v>
      </c>
    </row>
    <row r="121" spans="1:15" s="106" customFormat="1" ht="13.5" customHeight="1" x14ac:dyDescent="0.2">
      <c r="A121" s="78"/>
      <c r="B121" s="79">
        <v>114</v>
      </c>
      <c r="C121" s="112" t="s">
        <v>302</v>
      </c>
      <c r="D121" s="112" t="s">
        <v>303</v>
      </c>
      <c r="E121" s="112"/>
      <c r="F121" s="132">
        <v>4856</v>
      </c>
      <c r="G121" s="105" t="s">
        <v>304</v>
      </c>
      <c r="H121" s="84"/>
      <c r="I121" s="84"/>
      <c r="J121" s="84"/>
      <c r="K121" s="84"/>
      <c r="L121" s="128">
        <v>809.35</v>
      </c>
      <c r="M121" s="83">
        <f t="shared" si="3"/>
        <v>4046.65</v>
      </c>
    </row>
    <row r="122" spans="1:15" s="106" customFormat="1" ht="13.5" customHeight="1" x14ac:dyDescent="0.2">
      <c r="A122" s="78"/>
      <c r="B122" s="79">
        <v>115</v>
      </c>
      <c r="C122" s="112" t="s">
        <v>210</v>
      </c>
      <c r="D122" s="112" t="s">
        <v>305</v>
      </c>
      <c r="E122" s="112"/>
      <c r="F122" s="132">
        <v>24.6</v>
      </c>
      <c r="G122" s="105"/>
      <c r="H122" s="84"/>
      <c r="I122" s="84"/>
      <c r="J122" s="84"/>
      <c r="K122" s="84"/>
      <c r="L122" s="84"/>
      <c r="M122" s="83">
        <f t="shared" si="3"/>
        <v>24.6</v>
      </c>
    </row>
    <row r="123" spans="1:15" s="106" customFormat="1" x14ac:dyDescent="0.2">
      <c r="A123" s="119"/>
      <c r="B123" s="140"/>
      <c r="C123" s="112"/>
      <c r="D123" s="112"/>
      <c r="E123" s="112"/>
      <c r="F123" s="132"/>
      <c r="G123" s="105"/>
      <c r="H123" s="84"/>
      <c r="I123" s="84"/>
      <c r="J123" s="84"/>
      <c r="K123" s="84"/>
      <c r="L123" s="84"/>
      <c r="M123" s="83">
        <f>F123-L123</f>
        <v>0</v>
      </c>
    </row>
    <row r="124" spans="1:15" ht="10.5" x14ac:dyDescent="0.25">
      <c r="A124" s="141"/>
      <c r="B124" s="142"/>
      <c r="C124" s="106"/>
      <c r="D124" s="143"/>
      <c r="E124" s="143"/>
      <c r="F124" s="144">
        <f>SUM(F3:F123)</f>
        <v>78269.180000000008</v>
      </c>
      <c r="G124" s="144"/>
      <c r="H124" s="144">
        <f t="shared" ref="H124:K124" si="4">SUM(H3:H123)</f>
        <v>10473.611999999999</v>
      </c>
      <c r="I124" s="144">
        <f t="shared" si="4"/>
        <v>240.55</v>
      </c>
      <c r="J124" s="144">
        <f t="shared" si="4"/>
        <v>15718</v>
      </c>
      <c r="K124" s="144">
        <f t="shared" si="4"/>
        <v>790.50000000000011</v>
      </c>
      <c r="L124" s="144">
        <f t="shared" ref="L124:M124" si="5">SUM(L8:L123)</f>
        <v>5023.91</v>
      </c>
      <c r="M124" s="144">
        <f t="shared" si="5"/>
        <v>73245.27</v>
      </c>
    </row>
    <row r="125" spans="1:15" ht="11" thickBot="1" x14ac:dyDescent="0.3">
      <c r="F125" s="145"/>
      <c r="M125" s="146"/>
      <c r="O125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 End</vt:lpstr>
      <vt:lpstr>Income</vt:lpstr>
      <vt:lpstr>Payments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scwel</dc:creator>
  <cp:lastModifiedBy>scwel</cp:lastModifiedBy>
  <dcterms:created xsi:type="dcterms:W3CDTF">2022-04-24T08:29:41Z</dcterms:created>
  <dcterms:modified xsi:type="dcterms:W3CDTF">2022-04-24T08:35:46Z</dcterms:modified>
</cp:coreProperties>
</file>